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A156FE1-7B3E-4BED-BE1B-C7C6BB341BDD}" xr6:coauthVersionLast="47" xr6:coauthVersionMax="47" xr10:uidLastSave="{00000000-0000-0000-0000-000000000000}"/>
  <workbookProtection workbookAlgorithmName="SHA-512" workbookHashValue="7/YnjbKJ6tIGLCHqbhEaWnfbklAsPDlKGhhUUd6t8stmdG1VVmaXX1oPf1LuYhIdjMnJp4UsRkb036qc9FzNtg==" workbookSaltValue="crmW6HpjmMn7kLwcH1QLWg==" workbookSpinCount="100000" lockStructure="1"/>
  <bookViews>
    <workbookView xWindow="-120" yWindow="-120" windowWidth="29040" windowHeight="15840" xr2:uid="{0F08695A-A617-4BF6-A055-D82A7641527B}"/>
  </bookViews>
  <sheets>
    <sheet name="COM" sheetId="7" r:id="rId1"/>
    <sheet name="AG ECF" sheetId="9" r:id="rId2"/>
    <sheet name="AG Buildings" sheetId="6" r:id="rId3"/>
    <sheet name="Platted " sheetId="3" r:id="rId4"/>
    <sheet name="Platted 2" sheetId="4" r:id="rId5"/>
    <sheet name="Heritage" sheetId="5" r:id="rId6"/>
    <sheet name="IND" sheetId="8" r:id="rId7"/>
    <sheet name="Res North" sheetId="2" r:id="rId8"/>
    <sheet name="Res South" sheetId="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9" l="1"/>
  <c r="L7" i="9"/>
  <c r="N8" i="9" s="1"/>
  <c r="N3" i="9"/>
  <c r="N2" i="9"/>
  <c r="M8" i="8"/>
  <c r="J8" i="8"/>
  <c r="H8" i="8"/>
  <c r="D8" i="8"/>
  <c r="K2" i="8"/>
  <c r="G2" i="8"/>
  <c r="L2" i="8" s="1"/>
  <c r="I2" i="6"/>
  <c r="L2" i="6"/>
  <c r="N2" i="6"/>
  <c r="P2" i="6"/>
  <c r="R2" i="6"/>
  <c r="I3" i="6"/>
  <c r="L3" i="6"/>
  <c r="P3" i="6" s="1"/>
  <c r="N3" i="6"/>
  <c r="R3" i="6" s="1"/>
  <c r="I4" i="6"/>
  <c r="L4" i="6"/>
  <c r="N4" i="6"/>
  <c r="R4" i="6" s="1"/>
  <c r="P4" i="6"/>
  <c r="I5" i="6"/>
  <c r="L5" i="6"/>
  <c r="P5" i="6" s="1"/>
  <c r="N5" i="6"/>
  <c r="R5" i="6" s="1"/>
  <c r="I6" i="6"/>
  <c r="L6" i="6"/>
  <c r="N6" i="6" s="1"/>
  <c r="P6" i="6"/>
  <c r="I7" i="6"/>
  <c r="L7" i="6"/>
  <c r="N7" i="6" s="1"/>
  <c r="P7" i="6"/>
  <c r="I8" i="6"/>
  <c r="L8" i="6"/>
  <c r="N8" i="6" s="1"/>
  <c r="R8" i="6" s="1"/>
  <c r="I9" i="6"/>
  <c r="L9" i="6"/>
  <c r="P9" i="6" s="1"/>
  <c r="N9" i="6"/>
  <c r="R9" i="6"/>
  <c r="I10" i="6"/>
  <c r="L10" i="6"/>
  <c r="N10" i="6" s="1"/>
  <c r="I11" i="6"/>
  <c r="L11" i="6"/>
  <c r="P11" i="6" s="1"/>
  <c r="N11" i="6"/>
  <c r="D12" i="6"/>
  <c r="G12" i="6"/>
  <c r="H12" i="6"/>
  <c r="I13" i="6" s="1"/>
  <c r="J12" i="6"/>
  <c r="M12" i="6"/>
  <c r="P12" i="6"/>
  <c r="I14" i="6"/>
  <c r="M18" i="3"/>
  <c r="L18" i="3"/>
  <c r="N19" i="3" s="1"/>
  <c r="L29" i="1"/>
  <c r="M29" i="1"/>
  <c r="I42" i="2"/>
  <c r="L42" i="2"/>
  <c r="N42" i="2" s="1"/>
  <c r="R42" i="2" s="1"/>
  <c r="I33" i="2"/>
  <c r="L33" i="2"/>
  <c r="N33" i="2" s="1"/>
  <c r="I32" i="2"/>
  <c r="L32" i="2"/>
  <c r="N32" i="2" s="1"/>
  <c r="I41" i="2"/>
  <c r="L41" i="2"/>
  <c r="N41" i="2" s="1"/>
  <c r="I34" i="2"/>
  <c r="L34" i="2"/>
  <c r="N34" i="2" s="1"/>
  <c r="I39" i="2"/>
  <c r="L39" i="2"/>
  <c r="N39" i="2" s="1"/>
  <c r="I30" i="2"/>
  <c r="L30" i="2"/>
  <c r="N30" i="2" s="1"/>
  <c r="I37" i="2"/>
  <c r="L37" i="2"/>
  <c r="P37" i="2" s="1"/>
  <c r="I38" i="2"/>
  <c r="L38" i="2"/>
  <c r="N38" i="2" s="1"/>
  <c r="I7" i="2"/>
  <c r="L7" i="2"/>
  <c r="P7" i="2" s="1"/>
  <c r="I36" i="2"/>
  <c r="L36" i="2"/>
  <c r="N36" i="2" s="1"/>
  <c r="I11" i="2"/>
  <c r="L11" i="2"/>
  <c r="P11" i="2" s="1"/>
  <c r="I2" i="2"/>
  <c r="L2" i="2"/>
  <c r="N2" i="2" s="1"/>
  <c r="I5" i="2"/>
  <c r="L5" i="2"/>
  <c r="N5" i="2" s="1"/>
  <c r="I20" i="2"/>
  <c r="L20" i="2"/>
  <c r="N20" i="2" s="1"/>
  <c r="I24" i="2"/>
  <c r="L24" i="2"/>
  <c r="P24" i="2" s="1"/>
  <c r="I19" i="2"/>
  <c r="L19" i="2"/>
  <c r="P19" i="2" s="1"/>
  <c r="I27" i="2"/>
  <c r="L27" i="2"/>
  <c r="N27" i="2" s="1"/>
  <c r="I3" i="2"/>
  <c r="L3" i="2"/>
  <c r="P3" i="2" s="1"/>
  <c r="I4" i="2"/>
  <c r="L4" i="2"/>
  <c r="N4" i="2" s="1"/>
  <c r="I13" i="2"/>
  <c r="L13" i="2"/>
  <c r="N13" i="2" s="1"/>
  <c r="I26" i="2"/>
  <c r="L26" i="2"/>
  <c r="N26" i="2" s="1"/>
  <c r="I14" i="2"/>
  <c r="L14" i="2"/>
  <c r="P14" i="2" s="1"/>
  <c r="I12" i="2"/>
  <c r="L12" i="2"/>
  <c r="N12" i="2" s="1"/>
  <c r="I25" i="2"/>
  <c r="L25" i="2"/>
  <c r="N25" i="2" s="1"/>
  <c r="I22" i="2"/>
  <c r="L22" i="2"/>
  <c r="N22" i="2" s="1"/>
  <c r="I31" i="2"/>
  <c r="L31" i="2"/>
  <c r="P31" i="2" s="1"/>
  <c r="I28" i="2"/>
  <c r="L28" i="2"/>
  <c r="N28" i="2" s="1"/>
  <c r="I40" i="2"/>
  <c r="L40" i="2"/>
  <c r="N40" i="2" s="1"/>
  <c r="I17" i="2"/>
  <c r="L17" i="2"/>
  <c r="P17" i="2" s="1"/>
  <c r="I6" i="2"/>
  <c r="L6" i="2"/>
  <c r="N6" i="2" s="1"/>
  <c r="I15" i="2"/>
  <c r="L15" i="2"/>
  <c r="N15" i="2" s="1"/>
  <c r="I21" i="2"/>
  <c r="L21" i="2"/>
  <c r="P21" i="2" s="1"/>
  <c r="I29" i="2"/>
  <c r="L29" i="2"/>
  <c r="N29" i="2" s="1"/>
  <c r="I35" i="2"/>
  <c r="L35" i="2"/>
  <c r="N35" i="2" s="1"/>
  <c r="I9" i="2"/>
  <c r="L9" i="2"/>
  <c r="N9" i="2" s="1"/>
  <c r="I23" i="2"/>
  <c r="L23" i="2"/>
  <c r="P23" i="2" s="1"/>
  <c r="I10" i="2"/>
  <c r="L10" i="2"/>
  <c r="N10" i="2" s="1"/>
  <c r="I18" i="2"/>
  <c r="L18" i="2"/>
  <c r="N18" i="2" s="1"/>
  <c r="I16" i="2"/>
  <c r="L16" i="2"/>
  <c r="N16" i="2" s="1"/>
  <c r="I8" i="2"/>
  <c r="L8" i="2"/>
  <c r="P8" i="2" s="1"/>
  <c r="D43" i="2"/>
  <c r="G43" i="2"/>
  <c r="H43" i="2"/>
  <c r="J43" i="2"/>
  <c r="M43" i="2"/>
  <c r="P2" i="8" l="1"/>
  <c r="P8" i="8" s="1"/>
  <c r="N2" i="8"/>
  <c r="L8" i="8"/>
  <c r="N9" i="8" s="1"/>
  <c r="G8" i="8"/>
  <c r="I9" i="8" s="1"/>
  <c r="I2" i="8"/>
  <c r="I10" i="8" s="1"/>
  <c r="R7" i="6"/>
  <c r="R10" i="6"/>
  <c r="N14" i="6"/>
  <c r="L12" i="6"/>
  <c r="N13" i="6" s="1"/>
  <c r="P10" i="6"/>
  <c r="Q13" i="6"/>
  <c r="P8" i="6"/>
  <c r="N30" i="1"/>
  <c r="P42" i="2"/>
  <c r="P39" i="2"/>
  <c r="N19" i="2"/>
  <c r="P34" i="2"/>
  <c r="N17" i="2"/>
  <c r="P38" i="2"/>
  <c r="N37" i="2"/>
  <c r="N21" i="2"/>
  <c r="N11" i="2"/>
  <c r="P32" i="2"/>
  <c r="P33" i="2"/>
  <c r="P2" i="2"/>
  <c r="N31" i="2"/>
  <c r="N8" i="2"/>
  <c r="P29" i="2"/>
  <c r="P6" i="2"/>
  <c r="N14" i="2"/>
  <c r="P27" i="2"/>
  <c r="N23" i="2"/>
  <c r="P12" i="2"/>
  <c r="N3" i="2"/>
  <c r="P36" i="2"/>
  <c r="I45" i="2"/>
  <c r="P10" i="2"/>
  <c r="P28" i="2"/>
  <c r="P4" i="2"/>
  <c r="N24" i="2"/>
  <c r="N7" i="2"/>
  <c r="P18" i="2"/>
  <c r="P35" i="2"/>
  <c r="P15" i="2"/>
  <c r="P40" i="2"/>
  <c r="P25" i="2"/>
  <c r="P13" i="2"/>
  <c r="P5" i="2"/>
  <c r="I44" i="2"/>
  <c r="P16" i="2"/>
  <c r="P9" i="2"/>
  <c r="P22" i="2"/>
  <c r="P26" i="2"/>
  <c r="P20" i="2"/>
  <c r="P30" i="2"/>
  <c r="P41" i="2"/>
  <c r="L43" i="2"/>
  <c r="N44" i="2" s="1"/>
  <c r="N10" i="8" l="1"/>
  <c r="Q9" i="8"/>
  <c r="R6" i="6"/>
  <c r="Q14" i="6" s="1"/>
  <c r="S14" i="6" s="1"/>
  <c r="R11" i="6"/>
  <c r="R12" i="6"/>
  <c r="Q44" i="2"/>
  <c r="N45" i="2"/>
  <c r="R43" i="2" s="1"/>
  <c r="P43" i="2"/>
  <c r="R33" i="2"/>
  <c r="R34" i="2"/>
  <c r="R36" i="2"/>
  <c r="R2" i="2"/>
  <c r="R27" i="2"/>
  <c r="R4" i="2"/>
  <c r="R12" i="2"/>
  <c r="R28" i="2"/>
  <c r="R6" i="2"/>
  <c r="R29" i="2"/>
  <c r="R10" i="2"/>
  <c r="R19" i="2"/>
  <c r="R8" i="2"/>
  <c r="R32" i="2"/>
  <c r="R39" i="2"/>
  <c r="R38" i="2"/>
  <c r="R5" i="2"/>
  <c r="R13" i="2"/>
  <c r="R25" i="2"/>
  <c r="R40" i="2"/>
  <c r="R15" i="2"/>
  <c r="R35" i="2"/>
  <c r="R18" i="2"/>
  <c r="R41" i="2"/>
  <c r="R30" i="2"/>
  <c r="R20" i="2"/>
  <c r="R26" i="2"/>
  <c r="R22" i="2"/>
  <c r="R9" i="2"/>
  <c r="R16" i="2"/>
  <c r="R37" i="2"/>
  <c r="R7" i="2"/>
  <c r="R11" i="2"/>
  <c r="R24" i="2"/>
  <c r="R3" i="2"/>
  <c r="R14" i="2"/>
  <c r="R31" i="2"/>
  <c r="R17" i="2"/>
  <c r="R21" i="2"/>
  <c r="R23" i="2"/>
  <c r="R2" i="8" l="1"/>
  <c r="Q10" i="8" s="1"/>
  <c r="S10" i="8" s="1"/>
  <c r="R8" i="8"/>
  <c r="Q45" i="2"/>
  <c r="S45" i="2" s="1"/>
</calcChain>
</file>

<file path=xl/sharedStrings.xml><?xml version="1.0" encoding="utf-8"?>
<sst xmlns="http://schemas.openxmlformats.org/spreadsheetml/2006/main" count="1462" uniqueCount="314">
  <si>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</si>
  <si>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</si>
  <si>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</si>
  <si>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</si>
  <si>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</si>
  <si>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</si>
  <si>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</si>
  <si>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</si>
  <si>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</si>
  <si>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</si>
  <si>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</si>
  <si>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</si>
  <si>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</si>
  <si>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</si>
  <si>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</si>
  <si>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</si>
  <si>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</si>
  <si>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</si>
  <si>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</si>
  <si>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</si>
  <si>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</si>
  <si>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</si>
  <si>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</si>
  <si>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</si>
  <si>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</si>
  <si>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</si>
  <si>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</si>
  <si>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14-001-003-00</t>
  </si>
  <si>
    <t>4836 136TH AVE</t>
  </si>
  <si>
    <t>PTA</t>
  </si>
  <si>
    <t>03-ARM'S LENGTH</t>
  </si>
  <si>
    <t>401N</t>
  </si>
  <si>
    <t>FRAME</t>
  </si>
  <si>
    <t>No</t>
  </si>
  <si>
    <t xml:space="preserve">  /  /    </t>
  </si>
  <si>
    <t>RESIDENTIAL NORTH</t>
  </si>
  <si>
    <t>14-001-015-30</t>
  </si>
  <si>
    <t>3580 RIDGEWOOD DR</t>
  </si>
  <si>
    <t>14-001-016-00</t>
  </si>
  <si>
    <t>4904 136TH AVE</t>
  </si>
  <si>
    <t>WD</t>
  </si>
  <si>
    <t>14-002-001-40</t>
  </si>
  <si>
    <t>5030 136TH AVE</t>
  </si>
  <si>
    <t>14-004-019-10</t>
  </si>
  <si>
    <t>3466 54TH ST</t>
  </si>
  <si>
    <t>14-004-019-20</t>
  </si>
  <si>
    <t>14-005-006-11</t>
  </si>
  <si>
    <t>5674 136TH AVE</t>
  </si>
  <si>
    <t>14-006-009-00</t>
  </si>
  <si>
    <t>3541 60TH ST</t>
  </si>
  <si>
    <t>MLC</t>
  </si>
  <si>
    <t>14-006-010-00</t>
  </si>
  <si>
    <t>FARM NORTH</t>
  </si>
  <si>
    <t>14-006-015-12</t>
  </si>
  <si>
    <t>3425 60TH ST</t>
  </si>
  <si>
    <t>MODULAR</t>
  </si>
  <si>
    <t>14-007-005-31</t>
  </si>
  <si>
    <t>5950 134 TH AVE</t>
  </si>
  <si>
    <t>14-007-009-10</t>
  </si>
  <si>
    <t>3323 60TH ST</t>
  </si>
  <si>
    <t>16-LC PAYOFF</t>
  </si>
  <si>
    <t>14-007-009-20</t>
  </si>
  <si>
    <t>3303 60TH ST</t>
  </si>
  <si>
    <t>14-007-021-00</t>
  </si>
  <si>
    <t>5863 OLD ALLEGAN ROAD</t>
  </si>
  <si>
    <t>14-007-021-10</t>
  </si>
  <si>
    <t>5875 OLD ALLEGAN RD</t>
  </si>
  <si>
    <t>14-008-005-10</t>
  </si>
  <si>
    <t>3255 58TH STREET</t>
  </si>
  <si>
    <t>14-010-004-00</t>
  </si>
  <si>
    <t>3375 53RD ST</t>
  </si>
  <si>
    <t>09-FAMILY</t>
  </si>
  <si>
    <t>14-011-018-00</t>
  </si>
  <si>
    <t>3201 52ND ST</t>
  </si>
  <si>
    <t>14-012-013-10</t>
  </si>
  <si>
    <t>3243 50TH ST</t>
  </si>
  <si>
    <t>14-013-005-00</t>
  </si>
  <si>
    <t>4849 130TH AVE</t>
  </si>
  <si>
    <t>14-014-008-00</t>
  </si>
  <si>
    <t>3185 52ND ST</t>
  </si>
  <si>
    <t>14-015-003-10</t>
  </si>
  <si>
    <t>3118 52ND ST</t>
  </si>
  <si>
    <t>14-015-004-31</t>
  </si>
  <si>
    <t>3153 53RD STREET</t>
  </si>
  <si>
    <t>14-015-004-41</t>
  </si>
  <si>
    <t>3157 53RD ST</t>
  </si>
  <si>
    <t>14-015-004-42</t>
  </si>
  <si>
    <t>5264 WOODSIDE DR</t>
  </si>
  <si>
    <t>14-015-004-43</t>
  </si>
  <si>
    <t>5256 WOODSIDE DR</t>
  </si>
  <si>
    <t>14-015-004-50</t>
  </si>
  <si>
    <t>3195 53RD ST</t>
  </si>
  <si>
    <t>14-015-005-21</t>
  </si>
  <si>
    <t>3146 53RD ST</t>
  </si>
  <si>
    <t>14-015-006-00</t>
  </si>
  <si>
    <t>3170 CROWS NEST LANE</t>
  </si>
  <si>
    <t>14-015-006-20</t>
  </si>
  <si>
    <t>3130 CROWS NEST LANE</t>
  </si>
  <si>
    <t>14-015-013-10</t>
  </si>
  <si>
    <t>3076 53RD ST</t>
  </si>
  <si>
    <t>14-015-017-00</t>
  </si>
  <si>
    <t>14-015-023-00</t>
  </si>
  <si>
    <t>14-015-018-10</t>
  </si>
  <si>
    <t>3003 53RD ST</t>
  </si>
  <si>
    <t>14-015-019-00</t>
  </si>
  <si>
    <t>3063 53RD ST</t>
  </si>
  <si>
    <t>3053 53RD ST</t>
  </si>
  <si>
    <t>14-015-024-00</t>
  </si>
  <si>
    <t>3071 53RD ST</t>
  </si>
  <si>
    <t>14-015-026-00</t>
  </si>
  <si>
    <t>3061 53 RD ST</t>
  </si>
  <si>
    <t>14-015-028-00</t>
  </si>
  <si>
    <t>5320 131ST AVE</t>
  </si>
  <si>
    <t>14-015-030-00</t>
  </si>
  <si>
    <t>3048 53RD ST</t>
  </si>
  <si>
    <t>14-175-001-00</t>
  </si>
  <si>
    <t>3218 ARBOR LANE</t>
  </si>
  <si>
    <t>14-175-005-00</t>
  </si>
  <si>
    <t>3253 ARBOR LANE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</si>
  <si>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</si>
  <si>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</si>
  <si>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</si>
  <si>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</si>
  <si>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</si>
  <si>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</si>
  <si>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</si>
  <si>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</si>
  <si>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401S</t>
  </si>
  <si>
    <t>RESIDENTIAL SOUTH</t>
  </si>
  <si>
    <t>SD</t>
  </si>
  <si>
    <t>1012</t>
  </si>
  <si>
    <t>14-033-009-55</t>
  </si>
  <si>
    <t>2490 55 TH ST</t>
  </si>
  <si>
    <t>14-021-007-20</t>
  </si>
  <si>
    <t>5465 LILAND TRACE</t>
  </si>
  <si>
    <t>06-COURT JUDGEMENT</t>
  </si>
  <si>
    <t>2532 58TH ST</t>
  </si>
  <si>
    <t>14-021-007-30</t>
  </si>
  <si>
    <t>5459 LILAND TRACE</t>
  </si>
  <si>
    <t>14-020-018-10</t>
  </si>
  <si>
    <t>5702 130TH AVE</t>
  </si>
  <si>
    <t>14-036-007-10</t>
  </si>
  <si>
    <t>2468 49TH STREET</t>
  </si>
  <si>
    <t>14-033-037-96</t>
  </si>
  <si>
    <t>5487 DALTON RIDGE</t>
  </si>
  <si>
    <t>14-033-037-80</t>
  </si>
  <si>
    <t>2469 55 TH ST</t>
  </si>
  <si>
    <t>14-018-005-10</t>
  </si>
  <si>
    <t>3100 58TH ST</t>
  </si>
  <si>
    <t>14-028-002-10</t>
  </si>
  <si>
    <t>5408 128TH AVE</t>
  </si>
  <si>
    <t>14-021-005-11</t>
  </si>
  <si>
    <t>5458 130TH AVENUE</t>
  </si>
  <si>
    <t>14-033-006-20</t>
  </si>
  <si>
    <t>2553 56TH ST</t>
  </si>
  <si>
    <t>14-029-014-00</t>
  </si>
  <si>
    <t>2620 56TH ST</t>
  </si>
  <si>
    <t>14-017-013-00</t>
  </si>
  <si>
    <t>3148 MANLIUS RD</t>
  </si>
  <si>
    <t>14-032-014-00</t>
  </si>
  <si>
    <t>2501 58TH ST</t>
  </si>
  <si>
    <t>14-017-067-10</t>
  </si>
  <si>
    <t>3001 57TH ST</t>
  </si>
  <si>
    <t>14-018-001-10</t>
  </si>
  <si>
    <t>3155 58TH ST</t>
  </si>
  <si>
    <t>14-019-001-20</t>
  </si>
  <si>
    <t>3057 58TH ST</t>
  </si>
  <si>
    <t>14-017-007-00</t>
  </si>
  <si>
    <t>3123 RIVERBEND TR</t>
  </si>
  <si>
    <t>14-031-015-00</t>
  </si>
  <si>
    <t>5807 124TH AVE</t>
  </si>
  <si>
    <t>14-027-029-00</t>
  </si>
  <si>
    <t>2683 OLD ALLEGAN RD</t>
  </si>
  <si>
    <t>14-033-001-00</t>
  </si>
  <si>
    <t>5426 126 TH AVE</t>
  </si>
  <si>
    <t xml:space="preserve">DOUBLE WIDE </t>
  </si>
  <si>
    <t>14-021-004-13</t>
  </si>
  <si>
    <t>5440 130TH AVE</t>
  </si>
  <si>
    <t>14-031-007-02</t>
  </si>
  <si>
    <t>14-018-014-10</t>
  </si>
  <si>
    <t>3181 60 TH ST</t>
  </si>
  <si>
    <t>14-033-006-85</t>
  </si>
  <si>
    <t>5584 126TH AVE</t>
  </si>
  <si>
    <t>14-030-001-80</t>
  </si>
  <si>
    <t>2768 58 TH ST</t>
  </si>
  <si>
    <t>14-290-007-00</t>
  </si>
  <si>
    <t>4803 GREEN MEADOW CT</t>
  </si>
  <si>
    <t>275</t>
  </si>
  <si>
    <t>GREENFIELD SUB</t>
  </si>
  <si>
    <t>250</t>
  </si>
  <si>
    <t>GREENFIELD CONDO</t>
  </si>
  <si>
    <t>14-575-030-00</t>
  </si>
  <si>
    <t>5946 PRESERVATION DR</t>
  </si>
  <si>
    <t>575</t>
  </si>
  <si>
    <t>PRESERVATION ESTATES</t>
  </si>
  <si>
    <t>14-276-021-00</t>
  </si>
  <si>
    <t>3533 GREENFIELD LANE</t>
  </si>
  <si>
    <t>14-250-012-00</t>
  </si>
  <si>
    <t>3583 BROOK POINT DR #12</t>
  </si>
  <si>
    <t>14-276-023-00</t>
  </si>
  <si>
    <t>3525 GREENFIELD LANE</t>
  </si>
  <si>
    <t>14-250-004-00</t>
  </si>
  <si>
    <t>3559 BROOK POINT DR</t>
  </si>
  <si>
    <t>14-250-007-00</t>
  </si>
  <si>
    <t>3569 BROOK POINT DR</t>
  </si>
  <si>
    <t>14-250-018-00</t>
  </si>
  <si>
    <t>3584 BROOK POINT DR</t>
  </si>
  <si>
    <t>14-276-020-00</t>
  </si>
  <si>
    <t>3537 GREENFIELD LANE</t>
  </si>
  <si>
    <t>14-250-015-00</t>
  </si>
  <si>
    <t>3592 BROOK POINT DR</t>
  </si>
  <si>
    <t>14-250-022-00</t>
  </si>
  <si>
    <t>3570 BROOK POINT DR</t>
  </si>
  <si>
    <t>14-575-040-00</t>
  </si>
  <si>
    <t>5939 PRESERVATION DR</t>
  </si>
  <si>
    <t>14-275-013-00</t>
  </si>
  <si>
    <t>4834 GREENRIDGE TRAIL</t>
  </si>
  <si>
    <t>14-575-028-00</t>
  </si>
  <si>
    <t>5932 PRESERVATION DR</t>
  </si>
  <si>
    <t>14-290-006-00</t>
  </si>
  <si>
    <t>4802 GREEN MEADOW CT</t>
  </si>
  <si>
    <t>Wedevan</t>
  </si>
  <si>
    <t>Preservation</t>
  </si>
  <si>
    <t>14-500-010-00</t>
  </si>
  <si>
    <t>5825 ELL COURT</t>
  </si>
  <si>
    <t>500</t>
  </si>
  <si>
    <t>MARJO ESTATES</t>
  </si>
  <si>
    <t>14-500-020-00</t>
  </si>
  <si>
    <t>5832 ELL COURT</t>
  </si>
  <si>
    <t>14-500-028-00</t>
  </si>
  <si>
    <t>5814 ELL COURT</t>
  </si>
  <si>
    <t>14-560-007-00</t>
  </si>
  <si>
    <t>2438 ORCHARD VALLEY DR</t>
  </si>
  <si>
    <t>560</t>
  </si>
  <si>
    <t>ORCHARD VALLEY</t>
  </si>
  <si>
    <t>14-560-010-00</t>
  </si>
  <si>
    <t>2461 ORCHARD VALLEY DR</t>
  </si>
  <si>
    <t>14-560-011-00</t>
  </si>
  <si>
    <t>2467 ORCHARD VALLEY DR</t>
  </si>
  <si>
    <t>14-560-023-00</t>
  </si>
  <si>
    <t>2502 ORCHARD VALLEY DR</t>
  </si>
  <si>
    <t>14-560-025-00</t>
  </si>
  <si>
    <t>2492 ORCHARD VALLEY DR</t>
  </si>
  <si>
    <t>14-560-026-00</t>
  </si>
  <si>
    <t>2488 ORCHARD VALLEY DR</t>
  </si>
  <si>
    <t>14-700-008-00</t>
  </si>
  <si>
    <t>3566 WALNUT PARK DR</t>
  </si>
  <si>
    <t>700</t>
  </si>
  <si>
    <t>WALNUT PARK</t>
  </si>
  <si>
    <t>14-700-011-00</t>
  </si>
  <si>
    <t>3560 WALNUT PARK DR</t>
  </si>
  <si>
    <t>14-700-027-00</t>
  </si>
  <si>
    <t>3579 WALNUT COURT</t>
  </si>
  <si>
    <t>14-700-029-00</t>
  </si>
  <si>
    <t>3587 WALNUT COURT</t>
  </si>
  <si>
    <t>Walnut Park</t>
  </si>
  <si>
    <t>Orchard Valley</t>
  </si>
  <si>
    <t>MarJo</t>
  </si>
  <si>
    <t>14-300-002-00</t>
  </si>
  <si>
    <t>5813 HUNTERS RIDGE</t>
  </si>
  <si>
    <t>300</t>
  </si>
  <si>
    <t>HUNTERS RIDGE</t>
  </si>
  <si>
    <t>14-300-003-00</t>
  </si>
  <si>
    <t>5819 HUNTERS RIDGE</t>
  </si>
  <si>
    <t>14-300-009-00</t>
  </si>
  <si>
    <t>5828 HUNTERS RIDGE</t>
  </si>
  <si>
    <t>14-300-012-00</t>
  </si>
  <si>
    <t>5812 HUNTERS RIDGE</t>
  </si>
  <si>
    <t>FARM SOUTH</t>
  </si>
  <si>
    <t>5880 128TH AVE</t>
  </si>
  <si>
    <t>14-030-012-00</t>
  </si>
  <si>
    <t>OLD ALLEGAN RD</t>
  </si>
  <si>
    <t>14-027-018-00</t>
  </si>
  <si>
    <t>14-003-015-00</t>
  </si>
  <si>
    <t>3467 54TH ST</t>
  </si>
  <si>
    <t>14-003-016-00</t>
  </si>
  <si>
    <t>14-007-007-00</t>
  </si>
  <si>
    <t>60 TH ST</t>
  </si>
  <si>
    <t>201N</t>
  </si>
  <si>
    <t>14-036-002-00</t>
  </si>
  <si>
    <t>4880 126 TH AVE</t>
  </si>
  <si>
    <t>201S</t>
  </si>
  <si>
    <t>21-002-007-00</t>
  </si>
  <si>
    <t>1177 LINCOLN RD</t>
  </si>
  <si>
    <t>21201</t>
  </si>
  <si>
    <t>COMMERCIAL</t>
  </si>
  <si>
    <t>21-002-014-10</t>
  </si>
  <si>
    <t>LINCOLN RD</t>
  </si>
  <si>
    <t>21-008-023-10</t>
  </si>
  <si>
    <t>842 M-40</t>
  </si>
  <si>
    <t>14-018-008-00</t>
  </si>
  <si>
    <t>5900 OLD ALLEGAN RD</t>
  </si>
  <si>
    <t>301</t>
  </si>
  <si>
    <t>14-018-003-00, 14-018-004-00, 14-018-005-00, 14-018-007-00, 14-018-002-00</t>
  </si>
  <si>
    <t>01-034-064-01</t>
  </si>
  <si>
    <t>1291 LINCOLN RD</t>
  </si>
  <si>
    <t>01301</t>
  </si>
  <si>
    <t>01-034-068-00</t>
  </si>
  <si>
    <t>INDUSTRIAL</t>
  </si>
  <si>
    <t>01-035-037-11</t>
  </si>
  <si>
    <t>1234 LINCOLN RD</t>
  </si>
  <si>
    <t>01-035-037-20</t>
  </si>
  <si>
    <t>1226 LINCOLN RD</t>
  </si>
  <si>
    <t>19-015-020-00</t>
  </si>
  <si>
    <t>30TH ST</t>
  </si>
  <si>
    <t>19301</t>
  </si>
  <si>
    <t>14-029-004-00</t>
  </si>
  <si>
    <t>14-029-004-00, 14-029-002-00, 14-029-006-00, 14-029-012-00</t>
  </si>
  <si>
    <t>14-031-007-00</t>
  </si>
  <si>
    <t>Greenfield Condo</t>
  </si>
  <si>
    <t>Greenfield Sub</t>
  </si>
  <si>
    <t xml:space="preserve">Heritage </t>
  </si>
  <si>
    <t>Hunters</t>
  </si>
  <si>
    <t>Oakridge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</si>
</sst>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  <numFmt numFmtId="169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left"/>
    </xf>
  </cellXfs>
  <cellStyles count="1">
    <cellStyle name="Normal" xfId="0" builtinId="0"/>
  </cellStyles>
  <dxfs count="6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0C5D-60B7-4F7F-8C2E-A7AA103398CA}">
  <dimension ref="A1:BL45"/>
  <sheetViews>
    <sheetView tabSelected="1" workbookViewId="0">
      <selection activeCell="E21" sqref="E21"/>
    </sheetView>
  </sheetViews>
  <sheetFormatPr defaultRowHeight="15" x14ac:dyDescent="0.25"/>
  <cols>
    <col min="1" max="1" width="14.28515625" bestFit="1" customWidth="1"/>
    <col min="2" max="2" width="16.140625" bestFit="1" customWidth="1"/>
    <col min="3" max="3" width="9.28515625" bestFit="1" customWidth="1"/>
    <col min="4" max="4" width="9.5703125" bestFit="1" customWidth="1"/>
    <col min="5" max="5" width="5.5703125" bestFit="1" customWidth="1"/>
    <col min="6" max="6" width="16.7109375" bestFit="1" customWidth="1"/>
    <col min="7" max="7" width="10.14062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1" bestFit="1" customWidth="1"/>
    <col min="12" max="12" width="13.5703125" bestFit="1" customWidth="1"/>
    <col min="13" max="13" width="12.7109375" bestFit="1" customWidth="1"/>
    <col min="14" max="14" width="6.28515625" bestFit="1" customWidth="1"/>
    <col min="15" max="15" width="10.140625" bestFit="1" customWidth="1"/>
    <col min="16" max="16" width="15.5703125" bestFit="1" customWidth="1"/>
    <col min="17" max="17" width="10.5703125" bestFit="1" customWidth="1"/>
    <col min="18" max="18" width="18.85546875" bestFit="1" customWidth="1"/>
    <col min="19" max="19" width="13.28515625" bestFit="1" customWidth="1"/>
    <col min="20" max="20" width="9.42578125" bestFit="1" customWidth="1"/>
    <col min="21" max="21" width="10.7109375" bestFit="1" customWidth="1"/>
    <col min="22" max="22" width="11.5703125" bestFit="1" customWidth="1"/>
    <col min="23" max="23" width="10.42578125" bestFit="1" customWidth="1"/>
    <col min="24" max="24" width="19.42578125" bestFit="1" customWidth="1"/>
    <col min="25" max="25" width="19.140625" bestFit="1" customWidth="1"/>
    <col min="26" max="27" width="13.710937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276</v>
      </c>
      <c r="B2" t="s">
        <v>277</v>
      </c>
      <c r="C2" s="17">
        <v>44334</v>
      </c>
      <c r="D2" s="7">
        <v>285000</v>
      </c>
      <c r="E2" t="s">
        <v>29</v>
      </c>
      <c r="F2" t="s">
        <v>30</v>
      </c>
      <c r="G2" s="7">
        <v>285000</v>
      </c>
      <c r="H2" s="7">
        <v>98700</v>
      </c>
      <c r="I2" s="12">
        <v>34.631578947368418</v>
      </c>
      <c r="J2" s="7">
        <v>227558</v>
      </c>
      <c r="K2" s="7">
        <v>127176</v>
      </c>
      <c r="L2" s="7">
        <v>157824</v>
      </c>
      <c r="M2" s="7">
        <v>109707.10382999999</v>
      </c>
      <c r="N2" s="22">
        <v>1.4385941702057965</v>
      </c>
      <c r="O2" s="27">
        <v>3856</v>
      </c>
      <c r="P2" s="32">
        <v>40.92946058091286</v>
      </c>
      <c r="Q2" s="37" t="s">
        <v>278</v>
      </c>
      <c r="R2" s="42">
        <v>49.414944731180285</v>
      </c>
      <c r="U2" s="7">
        <v>127176</v>
      </c>
      <c r="V2" t="s">
        <v>33</v>
      </c>
      <c r="W2" s="17" t="s">
        <v>34</v>
      </c>
      <c r="Y2" t="s">
        <v>35</v>
      </c>
      <c r="Z2">
        <v>201</v>
      </c>
      <c r="AA2">
        <v>0</v>
      </c>
    </row>
    <row r="3" spans="1:64" x14ac:dyDescent="0.25">
      <c r="A3" t="s">
        <v>279</v>
      </c>
      <c r="B3" t="s">
        <v>280</v>
      </c>
      <c r="C3" s="17">
        <v>43724</v>
      </c>
      <c r="D3" s="7">
        <v>220000</v>
      </c>
      <c r="E3" t="s">
        <v>40</v>
      </c>
      <c r="F3" t="s">
        <v>30</v>
      </c>
      <c r="G3" s="7">
        <v>220000</v>
      </c>
      <c r="H3" s="7">
        <v>179150</v>
      </c>
      <c r="I3" s="12">
        <v>81.431818181818187</v>
      </c>
      <c r="J3" s="7">
        <v>333520</v>
      </c>
      <c r="K3" s="7">
        <v>110000</v>
      </c>
      <c r="L3" s="7">
        <v>110000</v>
      </c>
      <c r="M3" s="7">
        <v>244284.15301000001</v>
      </c>
      <c r="N3" s="22">
        <v>0.45029527558219073</v>
      </c>
      <c r="O3" s="27">
        <v>13584</v>
      </c>
      <c r="P3" s="32">
        <v>8.0977620730270914</v>
      </c>
      <c r="Q3" s="37" t="s">
        <v>281</v>
      </c>
      <c r="R3" s="42">
        <v>49.414944731180285</v>
      </c>
      <c r="U3" s="7">
        <v>110000</v>
      </c>
      <c r="V3" t="s">
        <v>33</v>
      </c>
      <c r="W3" s="17" t="s">
        <v>34</v>
      </c>
      <c r="Y3" t="s">
        <v>128</v>
      </c>
      <c r="Z3">
        <v>201</v>
      </c>
      <c r="AA3">
        <v>0</v>
      </c>
    </row>
    <row r="4" spans="1:64" x14ac:dyDescent="0.25">
      <c r="A4" t="s">
        <v>282</v>
      </c>
      <c r="B4" t="s">
        <v>283</v>
      </c>
      <c r="C4" s="17">
        <v>44680</v>
      </c>
      <c r="D4" s="7">
        <v>220000</v>
      </c>
      <c r="E4" t="s">
        <v>40</v>
      </c>
      <c r="F4" t="s">
        <v>30</v>
      </c>
      <c r="G4" s="7">
        <v>220000</v>
      </c>
      <c r="H4" s="7">
        <v>99600</v>
      </c>
      <c r="I4" s="12">
        <v>45.272727272727273</v>
      </c>
      <c r="J4" s="7">
        <v>209058</v>
      </c>
      <c r="K4" s="7">
        <v>81750</v>
      </c>
      <c r="L4" s="7">
        <v>138250</v>
      </c>
      <c r="M4" s="7">
        <v>164268.38709999999</v>
      </c>
      <c r="N4" s="22">
        <v>0.84161050364388712</v>
      </c>
      <c r="O4" s="27">
        <v>8920</v>
      </c>
      <c r="P4" s="32">
        <v>15.498878923766815</v>
      </c>
      <c r="Q4" s="37" t="s">
        <v>284</v>
      </c>
      <c r="R4" s="42">
        <v>38.795463070705338</v>
      </c>
      <c r="U4" s="7">
        <v>49913</v>
      </c>
      <c r="V4" t="s">
        <v>33</v>
      </c>
      <c r="W4" s="17" t="s">
        <v>34</v>
      </c>
      <c r="Y4" t="s">
        <v>285</v>
      </c>
      <c r="Z4">
        <v>201</v>
      </c>
      <c r="AA4">
        <v>0</v>
      </c>
    </row>
    <row r="5" spans="1:64" x14ac:dyDescent="0.25">
      <c r="A5" t="s">
        <v>286</v>
      </c>
      <c r="B5" t="s">
        <v>287</v>
      </c>
      <c r="C5" s="17">
        <v>43992</v>
      </c>
      <c r="D5" s="7">
        <v>240000</v>
      </c>
      <c r="E5" t="s">
        <v>40</v>
      </c>
      <c r="F5" t="s">
        <v>30</v>
      </c>
      <c r="G5" s="7">
        <v>240000</v>
      </c>
      <c r="H5" s="7">
        <v>84900</v>
      </c>
      <c r="I5" s="12">
        <v>35.375</v>
      </c>
      <c r="J5" s="7">
        <v>242257</v>
      </c>
      <c r="K5" s="7">
        <v>97439</v>
      </c>
      <c r="L5" s="7">
        <v>142561</v>
      </c>
      <c r="M5" s="7">
        <v>186861.93547999999</v>
      </c>
      <c r="N5" s="22">
        <v>0.76292156363358676</v>
      </c>
      <c r="O5" s="27">
        <v>5414</v>
      </c>
      <c r="P5" s="32">
        <v>26.331917251570005</v>
      </c>
      <c r="Q5" s="37" t="s">
        <v>284</v>
      </c>
      <c r="R5" s="42">
        <v>30.926569069675303</v>
      </c>
      <c r="U5" s="7">
        <v>57277</v>
      </c>
      <c r="V5" t="s">
        <v>33</v>
      </c>
      <c r="W5" s="17" t="s">
        <v>34</v>
      </c>
      <c r="Y5" t="s">
        <v>285</v>
      </c>
      <c r="Z5">
        <v>201</v>
      </c>
      <c r="AA5">
        <v>0</v>
      </c>
    </row>
    <row r="6" spans="1:64" ht="15.75" thickBot="1" x14ac:dyDescent="0.3">
      <c r="A6" t="s">
        <v>288</v>
      </c>
      <c r="B6" t="s">
        <v>289</v>
      </c>
      <c r="C6" s="17">
        <v>42776</v>
      </c>
      <c r="D6" s="7">
        <v>65600</v>
      </c>
      <c r="E6" t="s">
        <v>40</v>
      </c>
      <c r="F6" t="s">
        <v>30</v>
      </c>
      <c r="G6" s="7">
        <v>65600</v>
      </c>
      <c r="H6" s="7">
        <v>36700</v>
      </c>
      <c r="I6" s="12">
        <v>55.945121951219512</v>
      </c>
      <c r="J6" s="7">
        <v>85155</v>
      </c>
      <c r="K6" s="7">
        <v>30619</v>
      </c>
      <c r="L6" s="7">
        <v>34981</v>
      </c>
      <c r="M6" s="7">
        <v>65156.511350000001</v>
      </c>
      <c r="N6" s="22">
        <v>0.5368765035944485</v>
      </c>
      <c r="O6" s="27">
        <v>1408</v>
      </c>
      <c r="P6" s="32">
        <v>24.844460227272727</v>
      </c>
      <c r="Q6" s="37" t="s">
        <v>284</v>
      </c>
      <c r="R6" s="42">
        <v>8.3220630657614763</v>
      </c>
      <c r="U6" s="7">
        <v>23525</v>
      </c>
      <c r="V6" t="s">
        <v>33</v>
      </c>
      <c r="W6" s="17" t="s">
        <v>34</v>
      </c>
      <c r="Y6" t="s">
        <v>285</v>
      </c>
      <c r="Z6">
        <v>201</v>
      </c>
      <c r="AA6">
        <v>0</v>
      </c>
    </row>
    <row r="7" spans="1:64" ht="15.75" thickTop="1" x14ac:dyDescent="0.25">
      <c r="A7" s="3"/>
      <c r="B7" s="3"/>
      <c r="C7" s="18" t="s">
        <v>119</v>
      </c>
      <c r="D7" s="8">
        <v>505000</v>
      </c>
      <c r="E7" s="3"/>
      <c r="F7" s="3"/>
      <c r="G7" s="8">
        <v>505000</v>
      </c>
      <c r="H7" s="8">
        <v>277850</v>
      </c>
      <c r="I7" s="13"/>
      <c r="J7" s="8">
        <v>561078</v>
      </c>
      <c r="K7" s="8"/>
      <c r="L7" s="8">
        <v>583616</v>
      </c>
      <c r="M7" s="8">
        <v>770278.09077000001</v>
      </c>
      <c r="N7" s="23"/>
      <c r="O7" s="28"/>
      <c r="P7" s="33">
        <v>24.513611326969976</v>
      </c>
      <c r="Q7" s="38"/>
      <c r="R7" s="43">
        <v>18.677550317544402</v>
      </c>
      <c r="S7" s="3"/>
      <c r="T7" s="3"/>
      <c r="U7" s="8"/>
      <c r="V7" s="3"/>
      <c r="W7" s="18"/>
      <c r="X7" s="3"/>
      <c r="Y7" s="3"/>
      <c r="Z7" s="3"/>
      <c r="AA7" s="3"/>
    </row>
    <row r="8" spans="1:64" x14ac:dyDescent="0.25">
      <c r="A8" s="4"/>
      <c r="B8" s="4"/>
      <c r="C8" s="19"/>
      <c r="D8" s="9"/>
      <c r="E8" s="4"/>
      <c r="F8" s="4"/>
      <c r="G8" s="9"/>
      <c r="H8" s="9" t="s">
        <v>120</v>
      </c>
      <c r="I8" s="14">
        <v>55.019801980198025</v>
      </c>
      <c r="J8" s="9"/>
      <c r="K8" s="9"/>
      <c r="L8" s="9"/>
      <c r="M8" s="9" t="s">
        <v>121</v>
      </c>
      <c r="N8" s="24">
        <v>0.75766921971854961</v>
      </c>
      <c r="O8" s="29"/>
      <c r="P8" s="34" t="s">
        <v>122</v>
      </c>
      <c r="Q8" s="39">
        <v>0.69883285022752084</v>
      </c>
      <c r="R8" s="44"/>
      <c r="S8" s="4"/>
      <c r="T8" s="4"/>
      <c r="U8" s="9"/>
      <c r="V8" s="4"/>
      <c r="W8" s="19"/>
      <c r="X8" s="4"/>
      <c r="Y8" s="4"/>
      <c r="Z8" s="4"/>
      <c r="AA8" s="4"/>
    </row>
    <row r="9" spans="1:64" x14ac:dyDescent="0.25">
      <c r="A9" s="5"/>
      <c r="B9" s="5"/>
      <c r="C9" s="20"/>
      <c r="D9" s="10"/>
      <c r="E9" s="5"/>
      <c r="F9" s="5"/>
      <c r="G9" s="10"/>
      <c r="H9" s="10" t="s">
        <v>123</v>
      </c>
      <c r="I9" s="15">
        <v>33.092766523832161</v>
      </c>
      <c r="J9" s="10"/>
      <c r="K9" s="10"/>
      <c r="L9" s="10"/>
      <c r="M9" s="10" t="s">
        <v>124</v>
      </c>
      <c r="N9" s="25">
        <v>0.94444472289399362</v>
      </c>
      <c r="O9" s="30"/>
      <c r="P9" s="35" t="s">
        <v>125</v>
      </c>
      <c r="Q9" s="46">
        <v>49.414944731180285</v>
      </c>
      <c r="R9" s="45" t="s">
        <v>126</v>
      </c>
      <c r="S9" s="5">
        <v>52.321690760007264</v>
      </c>
      <c r="T9" s="5"/>
      <c r="U9" s="10"/>
      <c r="V9" s="5"/>
      <c r="W9" s="20"/>
      <c r="X9" s="5"/>
      <c r="Y9" s="5"/>
      <c r="Z9" s="5"/>
      <c r="AA9" s="5"/>
    </row>
    <row r="45" spans="12:12" x14ac:dyDescent="0.25">
      <c r="L45" s="4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DC5CB-62B1-468C-9A76-89EEFA7A7E07}">
  <dimension ref="A1:BL9"/>
  <sheetViews>
    <sheetView workbookViewId="0">
      <selection activeCell="D53" sqref="D53"/>
    </sheetView>
  </sheetViews>
  <sheetFormatPr defaultRowHeight="15" x14ac:dyDescent="0.25"/>
  <cols>
    <col min="1" max="1" width="14.28515625" bestFit="1" customWidth="1"/>
    <col min="2" max="2" width="15.2851562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16.710937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1" bestFit="1" customWidth="1"/>
    <col min="12" max="12" width="13.5703125" bestFit="1" customWidth="1"/>
    <col min="13" max="13" width="12.7109375" bestFit="1" customWidth="1"/>
    <col min="14" max="14" width="6.28515625" bestFit="1" customWidth="1"/>
    <col min="15" max="15" width="10.140625" bestFit="1" customWidth="1"/>
    <col min="16" max="16" width="15.5703125" bestFit="1" customWidth="1"/>
    <col min="17" max="17" width="11.5703125" bestFit="1" customWidth="1"/>
    <col min="18" max="18" width="18.85546875" bestFit="1" customWidth="1"/>
    <col min="19" max="19" width="13.7109375" bestFit="1" customWidth="1"/>
    <col min="20" max="20" width="9.42578125" bestFit="1" customWidth="1"/>
    <col min="21" max="21" width="10.7109375" bestFit="1" customWidth="1"/>
    <col min="22" max="22" width="11.5703125" bestFit="1" customWidth="1"/>
    <col min="23" max="23" width="10.42578125" bestFit="1" customWidth="1"/>
    <col min="24" max="24" width="67.7109375" bestFit="1" customWidth="1"/>
    <col min="25" max="25" width="19.140625" bestFit="1" customWidth="1"/>
    <col min="26" max="27" width="13.710937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69</v>
      </c>
      <c r="B2" t="s">
        <v>70</v>
      </c>
      <c r="C2" s="17">
        <v>43956</v>
      </c>
      <c r="D2" s="7">
        <v>260000</v>
      </c>
      <c r="E2" t="s">
        <v>40</v>
      </c>
      <c r="F2" t="s">
        <v>71</v>
      </c>
      <c r="G2" s="7">
        <v>260000</v>
      </c>
      <c r="H2" s="7">
        <v>131623</v>
      </c>
      <c r="I2" s="12">
        <v>50.624230769230799</v>
      </c>
      <c r="J2" s="7">
        <v>465603</v>
      </c>
      <c r="K2" s="7">
        <v>168925</v>
      </c>
      <c r="L2" s="7">
        <v>91075</v>
      </c>
      <c r="M2" s="7">
        <v>289441.9375</v>
      </c>
      <c r="N2" s="22">
        <f>L2/M2</f>
        <v>0.3146572358748117</v>
      </c>
      <c r="O2" s="27">
        <v>3384</v>
      </c>
      <c r="P2" s="32">
        <v>26.913416075650119</v>
      </c>
      <c r="Q2" s="37" t="s">
        <v>31</v>
      </c>
      <c r="R2" s="42">
        <v>82.436592834147973</v>
      </c>
      <c r="S2" t="s">
        <v>32</v>
      </c>
      <c r="U2" s="7">
        <v>130120</v>
      </c>
      <c r="V2" t="s">
        <v>33</v>
      </c>
      <c r="W2" s="17" t="s">
        <v>34</v>
      </c>
      <c r="Y2" t="s">
        <v>35</v>
      </c>
      <c r="Z2">
        <v>401</v>
      </c>
      <c r="AA2">
        <v>81</v>
      </c>
    </row>
    <row r="3" spans="1:64" x14ac:dyDescent="0.25">
      <c r="A3" t="s">
        <v>306</v>
      </c>
      <c r="C3" s="17">
        <v>43770</v>
      </c>
      <c r="D3" s="7">
        <v>800000</v>
      </c>
      <c r="E3" t="s">
        <v>40</v>
      </c>
      <c r="F3" t="s">
        <v>30</v>
      </c>
      <c r="G3" s="7">
        <v>372970</v>
      </c>
      <c r="H3" s="7">
        <v>376600</v>
      </c>
      <c r="I3" s="12">
        <v>44.0625</v>
      </c>
      <c r="J3" s="7">
        <v>753200</v>
      </c>
      <c r="K3" s="7">
        <v>280500</v>
      </c>
      <c r="L3" s="7">
        <v>504800</v>
      </c>
      <c r="M3" s="7">
        <v>427611.34375</v>
      </c>
      <c r="N3" s="22">
        <f>L3/M3</f>
        <v>1.180511245499436</v>
      </c>
      <c r="O3" s="27">
        <v>5040</v>
      </c>
      <c r="P3" s="32">
        <v>103.07539682539682</v>
      </c>
      <c r="Q3" s="37" t="s">
        <v>127</v>
      </c>
      <c r="R3" s="42">
        <v>10.495645409358612</v>
      </c>
      <c r="U3" s="7">
        <v>259300</v>
      </c>
      <c r="V3" t="s">
        <v>33</v>
      </c>
      <c r="W3" s="17" t="s">
        <v>34</v>
      </c>
      <c r="X3" t="s">
        <v>307</v>
      </c>
      <c r="Y3" t="s">
        <v>128</v>
      </c>
      <c r="Z3">
        <v>401</v>
      </c>
      <c r="AA3">
        <v>43</v>
      </c>
    </row>
    <row r="4" spans="1:64" x14ac:dyDescent="0.25">
      <c r="A4" t="s">
        <v>270</v>
      </c>
      <c r="B4" t="s">
        <v>269</v>
      </c>
      <c r="C4" s="17">
        <v>44572</v>
      </c>
      <c r="D4" s="7">
        <v>750000</v>
      </c>
      <c r="E4" t="s">
        <v>29</v>
      </c>
      <c r="F4" t="s">
        <v>30</v>
      </c>
      <c r="G4" s="7">
        <v>750000</v>
      </c>
      <c r="H4" s="7">
        <v>409100</v>
      </c>
      <c r="I4" s="12">
        <v>54.546666666666667</v>
      </c>
      <c r="J4" s="7">
        <v>798437</v>
      </c>
      <c r="K4" s="7">
        <v>658445</v>
      </c>
      <c r="L4" s="7">
        <v>91555</v>
      </c>
      <c r="M4" s="7">
        <v>140978.859375</v>
      </c>
      <c r="N4" s="22">
        <v>0.6494236114967149</v>
      </c>
      <c r="O4" s="27">
        <v>1700</v>
      </c>
      <c r="P4" s="32">
        <v>53.85588235294118</v>
      </c>
      <c r="Q4" s="37" t="s">
        <v>130</v>
      </c>
      <c r="R4" s="42">
        <v>48.959955271957647</v>
      </c>
      <c r="S4" t="s">
        <v>55</v>
      </c>
      <c r="U4" s="7">
        <v>613910</v>
      </c>
      <c r="V4" t="s">
        <v>33</v>
      </c>
      <c r="W4" s="17" t="s">
        <v>34</v>
      </c>
      <c r="Y4" t="s">
        <v>268</v>
      </c>
      <c r="Z4">
        <v>101</v>
      </c>
      <c r="AA4">
        <v>76</v>
      </c>
    </row>
    <row r="5" spans="1:64" x14ac:dyDescent="0.25">
      <c r="A5" t="s">
        <v>308</v>
      </c>
      <c r="B5" t="s">
        <v>136</v>
      </c>
      <c r="C5" s="17">
        <v>44196</v>
      </c>
      <c r="D5" s="7">
        <v>340000</v>
      </c>
      <c r="E5" t="s">
        <v>29</v>
      </c>
      <c r="F5" t="s">
        <v>30</v>
      </c>
      <c r="G5" s="7">
        <v>340000</v>
      </c>
      <c r="H5" s="7">
        <v>183100</v>
      </c>
      <c r="I5" s="12">
        <v>53.852941176470594</v>
      </c>
      <c r="J5" s="7">
        <v>392800</v>
      </c>
      <c r="K5" s="7">
        <v>222538</v>
      </c>
      <c r="L5" s="7">
        <v>117462</v>
      </c>
      <c r="M5" s="7">
        <v>171462.234375</v>
      </c>
      <c r="N5" s="22">
        <v>0.68506047660094249</v>
      </c>
      <c r="O5" s="27">
        <v>1778</v>
      </c>
      <c r="P5" s="32">
        <v>66.064116985376828</v>
      </c>
      <c r="Q5" s="37" t="s">
        <v>130</v>
      </c>
      <c r="R5" s="42">
        <v>45.396268761534884</v>
      </c>
      <c r="S5" t="s">
        <v>32</v>
      </c>
      <c r="U5" s="7">
        <v>220967</v>
      </c>
      <c r="V5" t="s">
        <v>33</v>
      </c>
      <c r="W5" s="17" t="s">
        <v>34</v>
      </c>
      <c r="Y5" t="s">
        <v>268</v>
      </c>
      <c r="Z5">
        <v>1</v>
      </c>
      <c r="AA5">
        <v>76</v>
      </c>
    </row>
    <row r="6" spans="1:64" ht="15.75" thickBot="1" x14ac:dyDescent="0.3">
      <c r="A6" t="s">
        <v>173</v>
      </c>
      <c r="B6" t="s">
        <v>174</v>
      </c>
      <c r="C6" s="17">
        <v>44155</v>
      </c>
      <c r="D6" s="7">
        <v>230000</v>
      </c>
      <c r="E6" t="s">
        <v>40</v>
      </c>
      <c r="F6" t="s">
        <v>30</v>
      </c>
      <c r="G6" s="7">
        <v>230000</v>
      </c>
      <c r="H6" s="7">
        <v>81400</v>
      </c>
      <c r="I6" s="12">
        <v>35.391304347826086</v>
      </c>
      <c r="J6" s="7">
        <v>202832</v>
      </c>
      <c r="K6" s="7">
        <v>139980</v>
      </c>
      <c r="L6" s="7">
        <v>90020</v>
      </c>
      <c r="M6" s="7">
        <v>69835.5546875</v>
      </c>
      <c r="N6" s="22">
        <v>1.2890282092384218</v>
      </c>
      <c r="O6" s="27">
        <v>1056</v>
      </c>
      <c r="P6" s="32">
        <v>85.246212121212125</v>
      </c>
      <c r="Q6" s="37" t="s">
        <v>127</v>
      </c>
      <c r="R6" s="42">
        <v>15.00050450221304</v>
      </c>
      <c r="S6" t="s">
        <v>175</v>
      </c>
      <c r="U6" s="7">
        <v>139980</v>
      </c>
      <c r="V6" t="s">
        <v>33</v>
      </c>
      <c r="W6" s="17" t="s">
        <v>34</v>
      </c>
      <c r="Y6" t="s">
        <v>128</v>
      </c>
      <c r="Z6">
        <v>1</v>
      </c>
      <c r="AA6">
        <v>57</v>
      </c>
    </row>
    <row r="7" spans="1:64" ht="15.75" thickTop="1" x14ac:dyDescent="0.25">
      <c r="A7" s="3"/>
      <c r="B7" s="3"/>
      <c r="C7" s="18" t="s">
        <v>119</v>
      </c>
      <c r="D7" s="8">
        <v>3880000</v>
      </c>
      <c r="E7" s="3"/>
      <c r="F7" s="3"/>
      <c r="G7" s="8">
        <v>2880000</v>
      </c>
      <c r="H7" s="8">
        <v>2029323</v>
      </c>
      <c r="I7" s="13"/>
      <c r="J7" s="8">
        <v>2876029</v>
      </c>
      <c r="K7" s="8"/>
      <c r="L7" s="8">
        <f>SUM(L2:L6)</f>
        <v>894912</v>
      </c>
      <c r="M7" s="8">
        <f>SUM(M2:M6)</f>
        <v>1099329.9296875</v>
      </c>
      <c r="N7" s="23"/>
      <c r="O7" s="28"/>
      <c r="P7" s="33">
        <v>136.23154834914047</v>
      </c>
      <c r="Q7" s="38"/>
      <c r="R7" s="43">
        <v>14.563622484900907</v>
      </c>
      <c r="S7" s="3"/>
      <c r="T7" s="3"/>
      <c r="U7" s="8"/>
      <c r="V7" s="3"/>
      <c r="W7" s="18"/>
      <c r="X7" s="3"/>
      <c r="Y7" s="3"/>
      <c r="Z7" s="3"/>
      <c r="AA7" s="3"/>
    </row>
    <row r="8" spans="1:64" x14ac:dyDescent="0.25">
      <c r="A8" s="4"/>
      <c r="B8" s="4"/>
      <c r="C8" s="19"/>
      <c r="D8" s="9"/>
      <c r="E8" s="4"/>
      <c r="F8" s="4"/>
      <c r="G8" s="9"/>
      <c r="H8" s="9" t="s">
        <v>120</v>
      </c>
      <c r="I8" s="14">
        <v>70.462604166666665</v>
      </c>
      <c r="J8" s="9"/>
      <c r="K8" s="9"/>
      <c r="L8" s="9"/>
      <c r="M8" s="9" t="s">
        <v>121</v>
      </c>
      <c r="N8" s="24">
        <f>L7/M7</f>
        <v>0.81405224749442717</v>
      </c>
      <c r="O8" s="29"/>
      <c r="P8" s="34" t="s">
        <v>122</v>
      </c>
      <c r="Q8" s="39">
        <v>0.83041610552421585</v>
      </c>
      <c r="R8" s="44"/>
      <c r="S8" s="4"/>
      <c r="T8" s="4"/>
      <c r="U8" s="9"/>
      <c r="V8" s="4"/>
      <c r="W8" s="19"/>
      <c r="X8" s="4"/>
      <c r="Y8" s="4"/>
      <c r="Z8" s="4"/>
      <c r="AA8" s="4"/>
    </row>
    <row r="9" spans="1:64" x14ac:dyDescent="0.25">
      <c r="A9" s="5"/>
      <c r="B9" s="5"/>
      <c r="C9" s="20"/>
      <c r="D9" s="10"/>
      <c r="E9" s="5"/>
      <c r="F9" s="5"/>
      <c r="G9" s="10"/>
      <c r="H9" s="10" t="s">
        <v>123</v>
      </c>
      <c r="I9" s="15">
        <v>52.190968406840234</v>
      </c>
      <c r="J9" s="10"/>
      <c r="K9" s="10"/>
      <c r="L9" s="10"/>
      <c r="M9" s="10" t="s">
        <v>124</v>
      </c>
      <c r="N9" s="25">
        <v>1.1390231642162914</v>
      </c>
      <c r="O9" s="30"/>
      <c r="P9" s="35" t="s">
        <v>125</v>
      </c>
      <c r="Q9" s="46">
        <v>58.930938955880187</v>
      </c>
      <c r="R9" s="45" t="s">
        <v>126</v>
      </c>
      <c r="S9" s="5">
        <v>51.738139141733619</v>
      </c>
      <c r="T9" s="5"/>
      <c r="U9" s="10"/>
      <c r="V9" s="5"/>
      <c r="W9" s="20"/>
      <c r="X9" s="5"/>
      <c r="Y9" s="5"/>
      <c r="Z9" s="5"/>
      <c r="AA9" s="5"/>
    </row>
  </sheetData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03034-CA2D-421C-AFA6-67C8F1D5B6DF}">
  <dimension ref="A1:BL14"/>
  <sheetViews>
    <sheetView workbookViewId="0">
      <selection activeCell="B19" sqref="B19"/>
    </sheetView>
  </sheetViews>
  <sheetFormatPr defaultRowHeight="15" x14ac:dyDescent="0.25"/>
  <cols>
    <col min="1" max="1" width="14.28515625" bestFit="1" customWidth="1"/>
    <col min="2" max="2" width="24.140625" bestFit="1" customWidth="1"/>
    <col min="3" max="3" width="9.28515625" style="17" bestFit="1" customWidth="1"/>
    <col min="4" max="4" width="11.85546875" style="7" bestFit="1" customWidth="1"/>
    <col min="5" max="5" width="5.5703125" bestFit="1" customWidth="1"/>
    <col min="6" max="6" width="16.7109375" bestFit="1" customWidth="1"/>
    <col min="7" max="7" width="11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9" style="22" bestFit="1" customWidth="1"/>
    <col min="15" max="15" width="10.140625" style="27" bestFit="1" customWidth="1"/>
    <col min="16" max="16" width="15.5703125" style="32" bestFit="1" customWidth="1"/>
    <col min="17" max="17" width="11.5703125" style="40" bestFit="1" customWidth="1"/>
    <col min="18" max="18" width="18.85546875" style="42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3" bestFit="1" customWidth="1"/>
    <col min="26" max="27" width="13.710937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275</v>
      </c>
      <c r="B2" t="s">
        <v>274</v>
      </c>
      <c r="C2" s="17">
        <v>44281</v>
      </c>
      <c r="D2" s="7">
        <v>130000</v>
      </c>
      <c r="E2" t="s">
        <v>40</v>
      </c>
      <c r="F2" t="s">
        <v>30</v>
      </c>
      <c r="G2" s="7">
        <v>130000</v>
      </c>
      <c r="H2" s="7">
        <v>98550</v>
      </c>
      <c r="I2" s="12">
        <f t="shared" ref="I2:I11" si="0">H2/G2*100</f>
        <v>75.807692307692307</v>
      </c>
      <c r="J2" s="7">
        <v>225797</v>
      </c>
      <c r="K2" s="7">
        <v>149741</v>
      </c>
      <c r="L2" s="7">
        <f t="shared" ref="L2:L11" si="1">G2-K2</f>
        <v>-19741</v>
      </c>
      <c r="M2" s="7">
        <v>64655.132641291799</v>
      </c>
      <c r="N2" s="22">
        <f t="shared" ref="N2:N11" si="2">L2/M2</f>
        <v>-0.30532765448836885</v>
      </c>
      <c r="O2" s="27">
        <v>0</v>
      </c>
      <c r="P2" s="32" t="e">
        <f t="shared" ref="P2:P11" si="3">L2/O2</f>
        <v>#DIV/0!</v>
      </c>
      <c r="Q2" s="37" t="s">
        <v>31</v>
      </c>
      <c r="R2" s="42">
        <f>ABS(N18-N2)*100</f>
        <v>30.532765448836884</v>
      </c>
      <c r="S2" t="s">
        <v>32</v>
      </c>
      <c r="U2" s="7">
        <v>62500</v>
      </c>
      <c r="V2" t="s">
        <v>33</v>
      </c>
      <c r="W2" s="17" t="s">
        <v>34</v>
      </c>
      <c r="Y2" t="s">
        <v>35</v>
      </c>
      <c r="Z2">
        <v>1</v>
      </c>
      <c r="AA2">
        <v>66</v>
      </c>
    </row>
    <row r="3" spans="1:64" x14ac:dyDescent="0.25">
      <c r="A3" t="s">
        <v>275</v>
      </c>
      <c r="B3" t="s">
        <v>274</v>
      </c>
      <c r="C3" s="17">
        <v>44516</v>
      </c>
      <c r="D3" s="7">
        <v>307000</v>
      </c>
      <c r="E3" t="s">
        <v>29</v>
      </c>
      <c r="F3" t="s">
        <v>30</v>
      </c>
      <c r="G3" s="7">
        <v>307000</v>
      </c>
      <c r="H3" s="7">
        <v>103800</v>
      </c>
      <c r="I3" s="12">
        <f t="shared" si="0"/>
        <v>33.811074918566774</v>
      </c>
      <c r="J3" s="7">
        <v>225797</v>
      </c>
      <c r="K3" s="7">
        <v>169741</v>
      </c>
      <c r="L3" s="7">
        <f t="shared" si="1"/>
        <v>137259</v>
      </c>
      <c r="M3" s="7">
        <v>64655.132641291799</v>
      </c>
      <c r="N3" s="22">
        <f t="shared" si="2"/>
        <v>2.1229405059226494</v>
      </c>
      <c r="O3" s="27">
        <v>0</v>
      </c>
      <c r="P3" s="32" t="e">
        <f t="shared" si="3"/>
        <v>#DIV/0!</v>
      </c>
      <c r="Q3" s="37" t="s">
        <v>31</v>
      </c>
      <c r="R3" s="42">
        <f>ABS(N18-N3)*100</f>
        <v>212.29405059226494</v>
      </c>
      <c r="S3" t="s">
        <v>32</v>
      </c>
      <c r="U3" s="7">
        <v>62500</v>
      </c>
      <c r="V3" t="s">
        <v>33</v>
      </c>
      <c r="W3" s="17" t="s">
        <v>34</v>
      </c>
      <c r="Y3" t="s">
        <v>35</v>
      </c>
      <c r="Z3">
        <v>1</v>
      </c>
      <c r="AA3">
        <v>66</v>
      </c>
    </row>
    <row r="4" spans="1:64" x14ac:dyDescent="0.25">
      <c r="A4" t="s">
        <v>275</v>
      </c>
      <c r="B4" t="s">
        <v>274</v>
      </c>
      <c r="C4" s="17">
        <v>44281</v>
      </c>
      <c r="D4" s="7">
        <v>330000</v>
      </c>
      <c r="E4" t="s">
        <v>40</v>
      </c>
      <c r="F4" t="s">
        <v>30</v>
      </c>
      <c r="G4" s="7">
        <v>330000</v>
      </c>
      <c r="H4" s="7">
        <v>98550</v>
      </c>
      <c r="I4" s="12">
        <f t="shared" si="0"/>
        <v>29.863636363636363</v>
      </c>
      <c r="J4" s="7">
        <v>225797</v>
      </c>
      <c r="K4" s="7">
        <v>169741</v>
      </c>
      <c r="L4" s="7">
        <f t="shared" si="1"/>
        <v>160259</v>
      </c>
      <c r="M4" s="7">
        <v>64655.132641291799</v>
      </c>
      <c r="N4" s="22">
        <f t="shared" si="2"/>
        <v>2.4786740580847728</v>
      </c>
      <c r="O4" s="27">
        <v>0</v>
      </c>
      <c r="P4" s="32" t="e">
        <f t="shared" si="3"/>
        <v>#DIV/0!</v>
      </c>
      <c r="Q4" s="37" t="s">
        <v>31</v>
      </c>
      <c r="R4" s="42">
        <f>ABS(N24-N4)*100</f>
        <v>247.86740580847729</v>
      </c>
      <c r="S4" t="s">
        <v>32</v>
      </c>
      <c r="U4" s="7">
        <v>62500</v>
      </c>
      <c r="V4" t="s">
        <v>33</v>
      </c>
      <c r="W4" s="17" t="s">
        <v>34</v>
      </c>
      <c r="X4" t="s">
        <v>273</v>
      </c>
      <c r="Y4" t="s">
        <v>35</v>
      </c>
      <c r="Z4">
        <v>1</v>
      </c>
      <c r="AA4">
        <v>66</v>
      </c>
    </row>
    <row r="5" spans="1:64" x14ac:dyDescent="0.25">
      <c r="A5" t="s">
        <v>48</v>
      </c>
      <c r="B5" t="s">
        <v>49</v>
      </c>
      <c r="C5" s="17">
        <v>44270</v>
      </c>
      <c r="D5" s="7">
        <v>177337</v>
      </c>
      <c r="E5" t="s">
        <v>50</v>
      </c>
      <c r="F5" t="s">
        <v>30</v>
      </c>
      <c r="G5" s="7">
        <v>177337</v>
      </c>
      <c r="H5" s="7">
        <v>104400</v>
      </c>
      <c r="I5" s="12">
        <f t="shared" si="0"/>
        <v>58.870963194370042</v>
      </c>
      <c r="J5" s="7">
        <v>183943</v>
      </c>
      <c r="K5" s="7">
        <v>126890</v>
      </c>
      <c r="L5" s="7">
        <f t="shared" si="1"/>
        <v>50447</v>
      </c>
      <c r="M5" s="7">
        <v>65805.074971164897</v>
      </c>
      <c r="N5" s="22">
        <f t="shared" si="2"/>
        <v>0.76661260582265656</v>
      </c>
      <c r="O5" s="27">
        <v>0</v>
      </c>
      <c r="P5" s="32" t="e">
        <f t="shared" si="3"/>
        <v>#DIV/0!</v>
      </c>
      <c r="Q5" s="37" t="s">
        <v>31</v>
      </c>
      <c r="R5" s="42">
        <f>ABS(N16-N5)*100</f>
        <v>76.661260582265655</v>
      </c>
      <c r="S5" t="s">
        <v>32</v>
      </c>
      <c r="U5" s="7">
        <v>47372</v>
      </c>
      <c r="V5" t="s">
        <v>33</v>
      </c>
      <c r="W5" s="17" t="s">
        <v>34</v>
      </c>
      <c r="X5" t="s">
        <v>51</v>
      </c>
      <c r="Y5" t="s">
        <v>52</v>
      </c>
      <c r="Z5">
        <v>401</v>
      </c>
      <c r="AA5">
        <v>38</v>
      </c>
    </row>
    <row r="6" spans="1:64" x14ac:dyDescent="0.25">
      <c r="A6" t="s">
        <v>56</v>
      </c>
      <c r="B6" t="s">
        <v>57</v>
      </c>
      <c r="C6" s="17">
        <v>43907</v>
      </c>
      <c r="D6" s="7">
        <v>385250</v>
      </c>
      <c r="E6" t="s">
        <v>40</v>
      </c>
      <c r="F6" t="s">
        <v>30</v>
      </c>
      <c r="G6" s="7">
        <v>385250</v>
      </c>
      <c r="H6" s="7">
        <v>143300</v>
      </c>
      <c r="I6" s="12">
        <f t="shared" si="0"/>
        <v>37.196625567813108</v>
      </c>
      <c r="J6" s="7">
        <v>391577</v>
      </c>
      <c r="K6" s="7">
        <v>347522</v>
      </c>
      <c r="L6" s="7">
        <f t="shared" si="1"/>
        <v>37728</v>
      </c>
      <c r="M6" s="7">
        <v>50813.148788927298</v>
      </c>
      <c r="N6" s="22">
        <f t="shared" si="2"/>
        <v>0.74248498467824364</v>
      </c>
      <c r="O6" s="27">
        <v>0</v>
      </c>
      <c r="P6" s="32" t="e">
        <f t="shared" si="3"/>
        <v>#DIV/0!</v>
      </c>
      <c r="Q6" s="37" t="s">
        <v>31</v>
      </c>
      <c r="R6" s="42">
        <f>ABS(N14-N6)*100</f>
        <v>17.850440085366394</v>
      </c>
      <c r="S6" t="s">
        <v>32</v>
      </c>
      <c r="U6" s="7">
        <v>60350</v>
      </c>
      <c r="V6" t="s">
        <v>33</v>
      </c>
      <c r="W6" s="17" t="s">
        <v>34</v>
      </c>
      <c r="Y6" t="s">
        <v>35</v>
      </c>
      <c r="Z6">
        <v>401</v>
      </c>
      <c r="AA6">
        <v>91</v>
      </c>
    </row>
    <row r="7" spans="1:64" x14ac:dyDescent="0.25">
      <c r="A7" t="s">
        <v>88</v>
      </c>
      <c r="B7" t="s">
        <v>89</v>
      </c>
      <c r="C7" s="17">
        <v>44771</v>
      </c>
      <c r="D7" s="7">
        <v>360000</v>
      </c>
      <c r="E7" t="s">
        <v>40</v>
      </c>
      <c r="F7" t="s">
        <v>30</v>
      </c>
      <c r="G7" s="7">
        <v>360000</v>
      </c>
      <c r="H7" s="7">
        <v>159100</v>
      </c>
      <c r="I7" s="12">
        <f t="shared" si="0"/>
        <v>44.194444444444443</v>
      </c>
      <c r="J7" s="7">
        <v>336909</v>
      </c>
      <c r="K7" s="7">
        <v>314655</v>
      </c>
      <c r="L7" s="7">
        <f t="shared" si="1"/>
        <v>45345</v>
      </c>
      <c r="M7" s="7">
        <v>25667.820069204201</v>
      </c>
      <c r="N7" s="22">
        <f t="shared" si="2"/>
        <v>1.7666089242383358</v>
      </c>
      <c r="O7" s="27">
        <v>0</v>
      </c>
      <c r="P7" s="32" t="e">
        <f t="shared" si="3"/>
        <v>#DIV/0!</v>
      </c>
      <c r="Q7" s="37" t="s">
        <v>31</v>
      </c>
      <c r="R7" s="42">
        <f>ABS(N10-N7)*100</f>
        <v>173.04400770401131</v>
      </c>
      <c r="S7" t="s">
        <v>32</v>
      </c>
      <c r="U7" s="7">
        <v>38840</v>
      </c>
      <c r="V7" t="s">
        <v>33</v>
      </c>
      <c r="W7" s="17" t="s">
        <v>34</v>
      </c>
      <c r="Y7" t="s">
        <v>35</v>
      </c>
      <c r="Z7">
        <v>401</v>
      </c>
      <c r="AA7">
        <v>88</v>
      </c>
    </row>
    <row r="8" spans="1:64" x14ac:dyDescent="0.25">
      <c r="A8" t="s">
        <v>151</v>
      </c>
      <c r="B8" t="s">
        <v>152</v>
      </c>
      <c r="C8" s="17">
        <v>44683</v>
      </c>
      <c r="D8" s="7">
        <v>160000</v>
      </c>
      <c r="E8" t="s">
        <v>40</v>
      </c>
      <c r="F8" t="s">
        <v>30</v>
      </c>
      <c r="G8" s="7">
        <v>160000</v>
      </c>
      <c r="H8" s="7">
        <v>75500</v>
      </c>
      <c r="I8" s="12">
        <f t="shared" si="0"/>
        <v>47.1875</v>
      </c>
      <c r="J8" s="7">
        <v>159104</v>
      </c>
      <c r="K8" s="7">
        <v>153858</v>
      </c>
      <c r="L8" s="7">
        <f t="shared" si="1"/>
        <v>6142</v>
      </c>
      <c r="M8" s="7">
        <v>5282.9808660624403</v>
      </c>
      <c r="N8" s="22">
        <f t="shared" si="2"/>
        <v>1.1626012199771247</v>
      </c>
      <c r="O8" s="27">
        <v>0</v>
      </c>
      <c r="P8" s="32" t="e">
        <f t="shared" si="3"/>
        <v>#DIV/0!</v>
      </c>
      <c r="Q8" s="37" t="s">
        <v>127</v>
      </c>
      <c r="R8" s="42" t="e">
        <f>ABS(#REF!-N8)*100</f>
        <v>#REF!</v>
      </c>
      <c r="S8" t="s">
        <v>55</v>
      </c>
      <c r="U8" s="7">
        <v>24750</v>
      </c>
      <c r="V8" t="s">
        <v>33</v>
      </c>
      <c r="W8" s="17" t="s">
        <v>34</v>
      </c>
      <c r="Y8" t="s">
        <v>128</v>
      </c>
      <c r="Z8">
        <v>401</v>
      </c>
      <c r="AA8">
        <v>74</v>
      </c>
    </row>
    <row r="9" spans="1:64" x14ac:dyDescent="0.25">
      <c r="A9" t="s">
        <v>272</v>
      </c>
      <c r="B9" t="s">
        <v>271</v>
      </c>
      <c r="C9" s="17">
        <v>43931</v>
      </c>
      <c r="D9" s="7">
        <v>22500</v>
      </c>
      <c r="E9" t="s">
        <v>40</v>
      </c>
      <c r="F9" t="s">
        <v>30</v>
      </c>
      <c r="G9" s="7">
        <v>22500</v>
      </c>
      <c r="H9" s="7">
        <v>2000</v>
      </c>
      <c r="I9" s="12">
        <f t="shared" si="0"/>
        <v>8.8888888888888893</v>
      </c>
      <c r="J9" s="7">
        <v>109061</v>
      </c>
      <c r="K9" s="7">
        <v>13101</v>
      </c>
      <c r="L9" s="7">
        <f t="shared" si="1"/>
        <v>9399</v>
      </c>
      <c r="M9" s="7">
        <v>96636.455186304098</v>
      </c>
      <c r="N9" s="22">
        <f t="shared" si="2"/>
        <v>9.7261431846602783E-2</v>
      </c>
      <c r="O9" s="27">
        <v>0</v>
      </c>
      <c r="P9" s="32" t="e">
        <f t="shared" si="3"/>
        <v>#DIV/0!</v>
      </c>
      <c r="Q9" s="37" t="s">
        <v>127</v>
      </c>
      <c r="R9" s="42">
        <f>ABS(N18-N9)*100</f>
        <v>9.7261431846602786</v>
      </c>
      <c r="U9" s="7">
        <v>13101</v>
      </c>
      <c r="V9" t="s">
        <v>33</v>
      </c>
      <c r="W9" s="17" t="s">
        <v>34</v>
      </c>
      <c r="Y9" t="s">
        <v>128</v>
      </c>
      <c r="Z9">
        <v>401</v>
      </c>
      <c r="AA9">
        <v>0</v>
      </c>
    </row>
    <row r="10" spans="1:64" x14ac:dyDescent="0.25">
      <c r="A10" t="s">
        <v>270</v>
      </c>
      <c r="B10" t="s">
        <v>269</v>
      </c>
      <c r="C10" s="17">
        <v>44572</v>
      </c>
      <c r="D10" s="7">
        <v>750000</v>
      </c>
      <c r="E10" t="s">
        <v>29</v>
      </c>
      <c r="F10" t="s">
        <v>30</v>
      </c>
      <c r="G10" s="7">
        <v>750000</v>
      </c>
      <c r="H10" s="7">
        <v>409100</v>
      </c>
      <c r="I10" s="12">
        <f t="shared" si="0"/>
        <v>54.546666666666667</v>
      </c>
      <c r="J10" s="7">
        <v>796836</v>
      </c>
      <c r="K10" s="7">
        <v>748224</v>
      </c>
      <c r="L10" s="7">
        <f t="shared" si="1"/>
        <v>1776</v>
      </c>
      <c r="M10" s="7">
        <v>49103.030303030297</v>
      </c>
      <c r="N10" s="22">
        <f t="shared" si="2"/>
        <v>3.6168847198222664E-2</v>
      </c>
      <c r="O10" s="27">
        <v>0</v>
      </c>
      <c r="P10" s="32" t="e">
        <f t="shared" si="3"/>
        <v>#DIV/0!</v>
      </c>
      <c r="Q10" s="37" t="s">
        <v>130</v>
      </c>
      <c r="R10" s="42" t="e">
        <f>ABS(#REF!-N10)*100</f>
        <v>#REF!</v>
      </c>
      <c r="S10" t="s">
        <v>55</v>
      </c>
      <c r="U10" s="7">
        <v>608232</v>
      </c>
      <c r="V10" t="s">
        <v>33</v>
      </c>
      <c r="W10" s="17" t="s">
        <v>34</v>
      </c>
      <c r="Y10" t="s">
        <v>268</v>
      </c>
      <c r="Z10">
        <v>101</v>
      </c>
      <c r="AA10">
        <v>76</v>
      </c>
    </row>
    <row r="11" spans="1:64" ht="15.75" thickBot="1" x14ac:dyDescent="0.3">
      <c r="A11" t="s">
        <v>235</v>
      </c>
      <c r="B11" t="s">
        <v>236</v>
      </c>
      <c r="C11" s="17">
        <v>44127</v>
      </c>
      <c r="D11" s="7">
        <v>276000</v>
      </c>
      <c r="E11" t="s">
        <v>40</v>
      </c>
      <c r="F11" t="s">
        <v>30</v>
      </c>
      <c r="G11" s="7">
        <v>276000</v>
      </c>
      <c r="H11" s="7">
        <v>99550</v>
      </c>
      <c r="I11" s="12">
        <f t="shared" si="0"/>
        <v>36.068840579710141</v>
      </c>
      <c r="J11" s="7">
        <v>290217</v>
      </c>
      <c r="K11" s="7">
        <v>268175</v>
      </c>
      <c r="L11" s="7">
        <f t="shared" si="1"/>
        <v>7825</v>
      </c>
      <c r="M11" s="7">
        <v>22888.888888888901</v>
      </c>
      <c r="N11" s="22">
        <f t="shared" si="2"/>
        <v>0.34186893203883478</v>
      </c>
      <c r="O11" s="27">
        <v>0</v>
      </c>
      <c r="P11" s="32" t="e">
        <f t="shared" si="3"/>
        <v>#DIV/0!</v>
      </c>
      <c r="Q11" s="37" t="s">
        <v>233</v>
      </c>
      <c r="R11" s="42">
        <f>ABS(N14-N11)*100</f>
        <v>57.91204534930727</v>
      </c>
      <c r="S11" t="s">
        <v>32</v>
      </c>
      <c r="U11" s="7">
        <v>30000</v>
      </c>
      <c r="V11" t="s">
        <v>33</v>
      </c>
      <c r="W11" s="17" t="s">
        <v>34</v>
      </c>
      <c r="Y11" t="s">
        <v>234</v>
      </c>
      <c r="Z11">
        <v>401</v>
      </c>
      <c r="AA11">
        <v>91</v>
      </c>
    </row>
    <row r="12" spans="1:64" ht="15.75" thickTop="1" x14ac:dyDescent="0.25">
      <c r="A12" s="3"/>
      <c r="B12" s="3"/>
      <c r="C12" s="18" t="s">
        <v>119</v>
      </c>
      <c r="D12" s="8">
        <f>+SUM(D2:D11)</f>
        <v>2898087</v>
      </c>
      <c r="E12" s="3"/>
      <c r="F12" s="3"/>
      <c r="G12" s="8">
        <f>+SUM(G2:G11)</f>
        <v>2898087</v>
      </c>
      <c r="H12" s="8">
        <f>+SUM(H2:H11)</f>
        <v>1293850</v>
      </c>
      <c r="I12" s="13"/>
      <c r="J12" s="8">
        <f>+SUM(J2:J11)</f>
        <v>2945038</v>
      </c>
      <c r="K12" s="8"/>
      <c r="L12" s="8">
        <f>+SUM(L2:L11)</f>
        <v>436439</v>
      </c>
      <c r="M12" s="8">
        <f>+SUM(M2:M11)</f>
        <v>510162.79699745751</v>
      </c>
      <c r="N12" s="23"/>
      <c r="O12" s="28"/>
      <c r="P12" s="33" t="e">
        <f>AVERAGE(P2:P11)</f>
        <v>#DIV/0!</v>
      </c>
      <c r="Q12" s="38"/>
      <c r="R12" s="43">
        <f>ABS(N14-N13)*100</f>
        <v>6.5499721117638128</v>
      </c>
      <c r="S12" s="3"/>
      <c r="T12" s="3"/>
      <c r="U12" s="8"/>
      <c r="V12" s="3"/>
      <c r="W12" s="18"/>
      <c r="X12" s="3"/>
      <c r="Y12" s="3"/>
      <c r="Z12" s="3"/>
      <c r="AA12" s="3"/>
    </row>
    <row r="13" spans="1:64" x14ac:dyDescent="0.25">
      <c r="A13" s="4"/>
      <c r="B13" s="4"/>
      <c r="C13" s="19"/>
      <c r="D13" s="9"/>
      <c r="E13" s="4"/>
      <c r="F13" s="4"/>
      <c r="G13" s="9"/>
      <c r="H13" s="9" t="s">
        <v>120</v>
      </c>
      <c r="I13" s="14">
        <f>H12/G12*100</f>
        <v>44.644967525129509</v>
      </c>
      <c r="J13" s="9"/>
      <c r="K13" s="9"/>
      <c r="L13" s="9"/>
      <c r="M13" s="9" t="s">
        <v>121</v>
      </c>
      <c r="N13" s="24">
        <f>L12/M12</f>
        <v>0.85548966441426944</v>
      </c>
      <c r="O13" s="29"/>
      <c r="P13" s="34" t="s">
        <v>122</v>
      </c>
      <c r="Q13" s="39">
        <f>STDEV(N2:N11)</f>
        <v>0.94286100295124642</v>
      </c>
      <c r="R13" s="44"/>
      <c r="S13" s="4"/>
      <c r="T13" s="4"/>
      <c r="U13" s="9"/>
      <c r="V13" s="4"/>
      <c r="W13" s="19"/>
      <c r="X13" s="4"/>
      <c r="Y13" s="4"/>
      <c r="Z13" s="4"/>
      <c r="AA13" s="4"/>
    </row>
    <row r="14" spans="1:64" x14ac:dyDescent="0.25">
      <c r="A14" s="5"/>
      <c r="B14" s="5"/>
      <c r="C14" s="20"/>
      <c r="D14" s="10"/>
      <c r="E14" s="5"/>
      <c r="F14" s="5"/>
      <c r="G14" s="10"/>
      <c r="H14" s="10" t="s">
        <v>123</v>
      </c>
      <c r="I14" s="15">
        <f>STDEV(I2:I11)</f>
        <v>18.201153689170084</v>
      </c>
      <c r="J14" s="10"/>
      <c r="K14" s="10"/>
      <c r="L14" s="10"/>
      <c r="M14" s="10" t="s">
        <v>124</v>
      </c>
      <c r="N14" s="25">
        <f>AVERAGE(N2:N11)</f>
        <v>0.92098938553190757</v>
      </c>
      <c r="O14" s="30"/>
      <c r="P14" s="35" t="s">
        <v>125</v>
      </c>
      <c r="Q14" s="46" t="e">
        <f>AVERAGE(R2:R11)</f>
        <v>#REF!</v>
      </c>
      <c r="R14" s="45" t="s">
        <v>126</v>
      </c>
      <c r="S14" s="5" t="e">
        <f>+(Q14/N14)</f>
        <v>#REF!</v>
      </c>
      <c r="T14" s="5"/>
      <c r="U14" s="10"/>
      <c r="V14" s="5"/>
      <c r="W14" s="20"/>
      <c r="X14" s="5"/>
      <c r="Y14" s="5"/>
      <c r="Z14" s="5"/>
      <c r="AA14" s="5"/>
    </row>
  </sheetData>
  <conditionalFormatting sqref="A2:AA11">
    <cfRule type="expression" dxfId="5" priority="1" stopIfTrue="1">
      <formula>MOD(ROW(),4)&gt;1</formula>
    </cfRule>
    <cfRule type="expression" dxfId="4" priority="2" stopIfTrue="1">
      <formula>MOD(ROW(),4)&lt;2</formula>
    </cfRule>
  </conditionalFormatting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1575-D010-4B6D-8B1F-8B606FA9FB81}">
  <dimension ref="A1:BL25"/>
  <sheetViews>
    <sheetView workbookViewId="0">
      <selection activeCell="B31" sqref="B31"/>
    </sheetView>
  </sheetViews>
  <sheetFormatPr defaultRowHeight="15" x14ac:dyDescent="0.25"/>
  <cols>
    <col min="1" max="1" width="14.28515625" bestFit="1" customWidth="1"/>
    <col min="2" max="2" width="24.4257812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16.710937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1" bestFit="1" customWidth="1"/>
    <col min="12" max="12" width="13.5703125" bestFit="1" customWidth="1"/>
    <col min="13" max="13" width="12.7109375" bestFit="1" customWidth="1"/>
    <col min="14" max="14" width="6.28515625" bestFit="1" customWidth="1"/>
    <col min="15" max="15" width="10.140625" bestFit="1" customWidth="1"/>
    <col min="16" max="16" width="15.5703125" bestFit="1" customWidth="1"/>
    <col min="17" max="17" width="11.5703125" bestFit="1" customWidth="1"/>
    <col min="18" max="18" width="18.85546875" bestFit="1" customWidth="1"/>
    <col min="19" max="19" width="13.28515625" bestFit="1" customWidth="1"/>
    <col min="20" max="20" width="9.42578125" bestFit="1" customWidth="1"/>
    <col min="21" max="21" width="10.7109375" bestFit="1" customWidth="1"/>
    <col min="22" max="22" width="11.5703125" bestFit="1" customWidth="1"/>
    <col min="23" max="23" width="10.42578125" bestFit="1" customWidth="1"/>
    <col min="24" max="24" width="19.42578125" bestFit="1" customWidth="1"/>
    <col min="25" max="25" width="22.5703125" bestFit="1" customWidth="1"/>
    <col min="26" max="27" width="13.710937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191</v>
      </c>
      <c r="B2" t="s">
        <v>192</v>
      </c>
      <c r="C2" s="17">
        <v>44060</v>
      </c>
      <c r="D2" s="7">
        <v>399000</v>
      </c>
      <c r="E2" t="s">
        <v>40</v>
      </c>
      <c r="F2" t="s">
        <v>30</v>
      </c>
      <c r="G2" s="7">
        <v>399000</v>
      </c>
      <c r="H2" s="7">
        <v>157300</v>
      </c>
      <c r="I2" s="12">
        <v>39.423558897243105</v>
      </c>
      <c r="J2" s="7">
        <v>467341</v>
      </c>
      <c r="K2" s="7">
        <v>41200</v>
      </c>
      <c r="L2" s="7">
        <v>357800</v>
      </c>
      <c r="M2" s="7">
        <v>415747.3125</v>
      </c>
      <c r="N2" s="22">
        <v>0.86061891259970558</v>
      </c>
      <c r="O2" s="27">
        <v>2704</v>
      </c>
      <c r="P2" s="32">
        <v>132.32248520710058</v>
      </c>
      <c r="Q2" s="37" t="s">
        <v>193</v>
      </c>
      <c r="R2" s="42">
        <v>7.1396758698617058</v>
      </c>
      <c r="S2" t="s">
        <v>32</v>
      </c>
      <c r="U2" s="7">
        <v>41200</v>
      </c>
      <c r="V2" t="s">
        <v>33</v>
      </c>
      <c r="W2" s="17" t="s">
        <v>34</v>
      </c>
      <c r="Y2" t="s">
        <v>194</v>
      </c>
      <c r="Z2">
        <v>401</v>
      </c>
      <c r="AA2">
        <v>87</v>
      </c>
    </row>
    <row r="3" spans="1:64" x14ac:dyDescent="0.25">
      <c r="A3" t="s">
        <v>195</v>
      </c>
      <c r="B3" t="s">
        <v>196</v>
      </c>
      <c r="C3" s="17">
        <v>44006</v>
      </c>
      <c r="D3" s="7">
        <v>270000</v>
      </c>
      <c r="E3" t="s">
        <v>40</v>
      </c>
      <c r="F3" t="s">
        <v>30</v>
      </c>
      <c r="G3" s="7">
        <v>270000</v>
      </c>
      <c r="H3" s="7">
        <v>131250</v>
      </c>
      <c r="I3" s="12">
        <v>48.611111111111107</v>
      </c>
      <c r="J3" s="7">
        <v>306458</v>
      </c>
      <c r="K3" s="7">
        <v>35000</v>
      </c>
      <c r="L3" s="7">
        <v>235000</v>
      </c>
      <c r="M3" s="7">
        <v>258531.421875</v>
      </c>
      <c r="N3" s="22">
        <v>0.90898041830142629</v>
      </c>
      <c r="O3" s="27">
        <v>1351</v>
      </c>
      <c r="P3" s="32">
        <v>173.94522575869726</v>
      </c>
      <c r="Q3" s="37" t="s">
        <v>187</v>
      </c>
      <c r="R3" s="42">
        <v>36.585519468668728</v>
      </c>
      <c r="S3" t="s">
        <v>32</v>
      </c>
      <c r="U3" s="7">
        <v>35000</v>
      </c>
      <c r="V3" t="s">
        <v>33</v>
      </c>
      <c r="W3" s="17" t="s">
        <v>34</v>
      </c>
      <c r="Y3" t="s">
        <v>188</v>
      </c>
      <c r="Z3">
        <v>401</v>
      </c>
      <c r="AA3">
        <v>91</v>
      </c>
    </row>
    <row r="4" spans="1:64" x14ac:dyDescent="0.25">
      <c r="A4" t="s">
        <v>197</v>
      </c>
      <c r="B4" t="s">
        <v>198</v>
      </c>
      <c r="C4" s="17">
        <v>44169</v>
      </c>
      <c r="D4" s="7">
        <v>197000</v>
      </c>
      <c r="E4" t="s">
        <v>40</v>
      </c>
      <c r="F4" t="s">
        <v>30</v>
      </c>
      <c r="G4" s="7">
        <v>197000</v>
      </c>
      <c r="H4" s="7">
        <v>94550</v>
      </c>
      <c r="I4" s="12">
        <v>47.994923857868024</v>
      </c>
      <c r="J4" s="7">
        <v>224961</v>
      </c>
      <c r="K4" s="7">
        <v>15500</v>
      </c>
      <c r="L4" s="7">
        <v>181500</v>
      </c>
      <c r="M4" s="7">
        <v>199486.671875</v>
      </c>
      <c r="N4" s="22">
        <v>0.90983522003780481</v>
      </c>
      <c r="O4" s="27">
        <v>1216</v>
      </c>
      <c r="P4" s="32">
        <v>149.25986842105263</v>
      </c>
      <c r="Q4" s="37" t="s">
        <v>189</v>
      </c>
      <c r="R4" s="42">
        <v>90.983522003780479</v>
      </c>
      <c r="S4" t="s">
        <v>32</v>
      </c>
      <c r="U4" s="7">
        <v>15500</v>
      </c>
      <c r="V4" t="s">
        <v>33</v>
      </c>
      <c r="W4" s="17" t="s">
        <v>34</v>
      </c>
      <c r="Y4" t="s">
        <v>190</v>
      </c>
      <c r="Z4">
        <v>401</v>
      </c>
      <c r="AA4">
        <v>90</v>
      </c>
    </row>
    <row r="5" spans="1:64" x14ac:dyDescent="0.25">
      <c r="A5" t="s">
        <v>199</v>
      </c>
      <c r="B5" t="s">
        <v>200</v>
      </c>
      <c r="C5" s="17">
        <v>43931</v>
      </c>
      <c r="D5" s="7">
        <v>273000</v>
      </c>
      <c r="E5" t="s">
        <v>40</v>
      </c>
      <c r="F5" t="s">
        <v>30</v>
      </c>
      <c r="G5" s="7">
        <v>273000</v>
      </c>
      <c r="H5" s="7">
        <v>126350</v>
      </c>
      <c r="I5" s="12">
        <v>46.282051282051285</v>
      </c>
      <c r="J5" s="7">
        <v>304842</v>
      </c>
      <c r="K5" s="7">
        <v>37905</v>
      </c>
      <c r="L5" s="7">
        <v>235095</v>
      </c>
      <c r="M5" s="7">
        <v>254225.71875</v>
      </c>
      <c r="N5" s="22">
        <v>0.9247490818629065</v>
      </c>
      <c r="O5" s="27">
        <v>1513</v>
      </c>
      <c r="P5" s="32">
        <v>155.38334434897556</v>
      </c>
      <c r="Q5" s="37" t="s">
        <v>187</v>
      </c>
      <c r="R5" s="42">
        <v>38.270076186069701</v>
      </c>
      <c r="S5" t="s">
        <v>32</v>
      </c>
      <c r="U5" s="7">
        <v>35000</v>
      </c>
      <c r="V5" t="s">
        <v>33</v>
      </c>
      <c r="W5" s="17" t="s">
        <v>34</v>
      </c>
      <c r="Y5" t="s">
        <v>188</v>
      </c>
      <c r="Z5">
        <v>401</v>
      </c>
      <c r="AA5">
        <v>91</v>
      </c>
    </row>
    <row r="6" spans="1:64" x14ac:dyDescent="0.25">
      <c r="A6" t="s">
        <v>201</v>
      </c>
      <c r="B6" t="s">
        <v>202</v>
      </c>
      <c r="C6" s="17">
        <v>44354</v>
      </c>
      <c r="D6" s="7">
        <v>195000</v>
      </c>
      <c r="E6" t="s">
        <v>29</v>
      </c>
      <c r="F6" t="s">
        <v>30</v>
      </c>
      <c r="G6" s="7">
        <v>195000</v>
      </c>
      <c r="H6" s="7">
        <v>101500</v>
      </c>
      <c r="I6" s="12">
        <v>52.051282051282058</v>
      </c>
      <c r="J6" s="7">
        <v>217723</v>
      </c>
      <c r="K6" s="7">
        <v>15500</v>
      </c>
      <c r="L6" s="7">
        <v>179500</v>
      </c>
      <c r="M6" s="7">
        <v>192593.328125</v>
      </c>
      <c r="N6" s="22">
        <v>0.93201567129832263</v>
      </c>
      <c r="O6" s="27">
        <v>1220</v>
      </c>
      <c r="P6" s="32">
        <v>147.13114754098362</v>
      </c>
      <c r="Q6" s="37" t="s">
        <v>189</v>
      </c>
      <c r="R6" s="42">
        <v>93.20156712983227</v>
      </c>
      <c r="S6" t="s">
        <v>32</v>
      </c>
      <c r="U6" s="7">
        <v>15500</v>
      </c>
      <c r="V6" t="s">
        <v>33</v>
      </c>
      <c r="W6" s="17" t="s">
        <v>34</v>
      </c>
      <c r="Y6" t="s">
        <v>190</v>
      </c>
      <c r="Z6">
        <v>401</v>
      </c>
      <c r="AA6">
        <v>90</v>
      </c>
    </row>
    <row r="7" spans="1:64" x14ac:dyDescent="0.25">
      <c r="A7" t="s">
        <v>203</v>
      </c>
      <c r="B7" t="s">
        <v>204</v>
      </c>
      <c r="C7" s="17">
        <v>44799</v>
      </c>
      <c r="D7" s="7">
        <v>185000</v>
      </c>
      <c r="E7" t="s">
        <v>40</v>
      </c>
      <c r="F7" t="s">
        <v>30</v>
      </c>
      <c r="G7" s="7">
        <v>185000</v>
      </c>
      <c r="H7" s="7">
        <v>94600</v>
      </c>
      <c r="I7" s="12">
        <v>51.135135135135137</v>
      </c>
      <c r="J7" s="7">
        <v>198806</v>
      </c>
      <c r="K7" s="7">
        <v>15500</v>
      </c>
      <c r="L7" s="7">
        <v>169500</v>
      </c>
      <c r="M7" s="7">
        <v>174577.140625</v>
      </c>
      <c r="N7" s="22">
        <v>0.97091749465695543</v>
      </c>
      <c r="O7" s="27">
        <v>1134</v>
      </c>
      <c r="P7" s="32">
        <v>149.47089947089947</v>
      </c>
      <c r="Q7" s="37" t="s">
        <v>189</v>
      </c>
      <c r="R7" s="42">
        <v>97.091749465695543</v>
      </c>
      <c r="S7" t="s">
        <v>32</v>
      </c>
      <c r="U7" s="7">
        <v>15500</v>
      </c>
      <c r="V7" t="s">
        <v>33</v>
      </c>
      <c r="W7" s="17" t="s">
        <v>34</v>
      </c>
      <c r="Y7" t="s">
        <v>190</v>
      </c>
      <c r="Z7">
        <v>401</v>
      </c>
      <c r="AA7">
        <v>86</v>
      </c>
    </row>
    <row r="8" spans="1:64" x14ac:dyDescent="0.25">
      <c r="A8" t="s">
        <v>205</v>
      </c>
      <c r="B8" t="s">
        <v>206</v>
      </c>
      <c r="C8" s="17">
        <v>43942</v>
      </c>
      <c r="D8" s="7">
        <v>195000</v>
      </c>
      <c r="E8" t="s">
        <v>40</v>
      </c>
      <c r="F8" t="s">
        <v>30</v>
      </c>
      <c r="G8" s="7">
        <v>195000</v>
      </c>
      <c r="H8" s="7">
        <v>82050</v>
      </c>
      <c r="I8" s="12">
        <v>42.07692307692308</v>
      </c>
      <c r="J8" s="7">
        <v>194474</v>
      </c>
      <c r="K8" s="7">
        <v>15500</v>
      </c>
      <c r="L8" s="7">
        <v>179500</v>
      </c>
      <c r="M8" s="7">
        <v>170451.421875</v>
      </c>
      <c r="N8" s="22">
        <v>1.0530859644669655</v>
      </c>
      <c r="O8" s="27">
        <v>1132</v>
      </c>
      <c r="P8" s="32">
        <v>158.56890459363959</v>
      </c>
      <c r="Q8" s="37" t="s">
        <v>189</v>
      </c>
      <c r="R8" s="42">
        <v>105.30859644669654</v>
      </c>
      <c r="S8" t="s">
        <v>32</v>
      </c>
      <c r="U8" s="7">
        <v>15500</v>
      </c>
      <c r="V8" t="s">
        <v>33</v>
      </c>
      <c r="W8" s="17" t="s">
        <v>34</v>
      </c>
      <c r="Y8" t="s">
        <v>190</v>
      </c>
      <c r="Z8">
        <v>401</v>
      </c>
      <c r="AA8">
        <v>80</v>
      </c>
    </row>
    <row r="9" spans="1:64" x14ac:dyDescent="0.25">
      <c r="A9" t="s">
        <v>207</v>
      </c>
      <c r="B9" t="s">
        <v>208</v>
      </c>
      <c r="C9" s="17">
        <v>44644</v>
      </c>
      <c r="D9" s="7">
        <v>367500</v>
      </c>
      <c r="E9" t="s">
        <v>40</v>
      </c>
      <c r="F9" t="s">
        <v>30</v>
      </c>
      <c r="G9" s="7">
        <v>367500</v>
      </c>
      <c r="H9" s="7">
        <v>141800</v>
      </c>
      <c r="I9" s="12">
        <v>38.585034013605437</v>
      </c>
      <c r="J9" s="7">
        <v>363443</v>
      </c>
      <c r="K9" s="7">
        <v>39832</v>
      </c>
      <c r="L9" s="7">
        <v>327668</v>
      </c>
      <c r="M9" s="7">
        <v>308200.9375</v>
      </c>
      <c r="N9" s="22">
        <v>1.063163540831215</v>
      </c>
      <c r="O9" s="27">
        <v>1771</v>
      </c>
      <c r="P9" s="32">
        <v>185.01863354037266</v>
      </c>
      <c r="Q9" s="37" t="s">
        <v>187</v>
      </c>
      <c r="R9" s="42">
        <v>106.3163540831215</v>
      </c>
      <c r="S9" t="s">
        <v>32</v>
      </c>
      <c r="U9" s="7">
        <v>35000</v>
      </c>
      <c r="V9" t="s">
        <v>33</v>
      </c>
      <c r="W9" s="17" t="s">
        <v>34</v>
      </c>
      <c r="Y9" t="s">
        <v>188</v>
      </c>
      <c r="Z9">
        <v>401</v>
      </c>
      <c r="AA9">
        <v>88</v>
      </c>
    </row>
    <row r="10" spans="1:64" x14ac:dyDescent="0.25">
      <c r="A10" t="s">
        <v>209</v>
      </c>
      <c r="B10" t="s">
        <v>210</v>
      </c>
      <c r="C10" s="17">
        <v>44854</v>
      </c>
      <c r="D10" s="7">
        <v>210000</v>
      </c>
      <c r="E10" t="s">
        <v>40</v>
      </c>
      <c r="F10" t="s">
        <v>30</v>
      </c>
      <c r="G10" s="7">
        <v>210000</v>
      </c>
      <c r="H10" s="7">
        <v>98700</v>
      </c>
      <c r="I10" s="12">
        <v>47</v>
      </c>
      <c r="J10" s="7">
        <v>207495</v>
      </c>
      <c r="K10" s="7">
        <v>15500</v>
      </c>
      <c r="L10" s="7">
        <v>194500</v>
      </c>
      <c r="M10" s="7">
        <v>182852.375</v>
      </c>
      <c r="N10" s="22">
        <v>1.063699610136319</v>
      </c>
      <c r="O10" s="27">
        <v>1134</v>
      </c>
      <c r="P10" s="32">
        <v>171.51675485008818</v>
      </c>
      <c r="Q10" s="37" t="s">
        <v>189</v>
      </c>
      <c r="R10" s="42">
        <v>106.36996101363189</v>
      </c>
      <c r="S10" t="s">
        <v>32</v>
      </c>
      <c r="U10" s="7">
        <v>15500</v>
      </c>
      <c r="V10" t="s">
        <v>33</v>
      </c>
      <c r="W10" s="17" t="s">
        <v>34</v>
      </c>
      <c r="Y10" t="s">
        <v>190</v>
      </c>
      <c r="Z10">
        <v>401</v>
      </c>
      <c r="AA10">
        <v>90</v>
      </c>
    </row>
    <row r="11" spans="1:64" x14ac:dyDescent="0.25">
      <c r="A11" t="s">
        <v>211</v>
      </c>
      <c r="B11" t="s">
        <v>212</v>
      </c>
      <c r="C11" s="17">
        <v>44571</v>
      </c>
      <c r="D11" s="7">
        <v>230000</v>
      </c>
      <c r="E11" t="s">
        <v>40</v>
      </c>
      <c r="F11" t="s">
        <v>30</v>
      </c>
      <c r="G11" s="7">
        <v>230000</v>
      </c>
      <c r="H11" s="7">
        <v>102300</v>
      </c>
      <c r="I11" s="12">
        <v>44.478260869565219</v>
      </c>
      <c r="J11" s="7">
        <v>219314</v>
      </c>
      <c r="K11" s="7">
        <v>15500</v>
      </c>
      <c r="L11" s="7">
        <v>214500</v>
      </c>
      <c r="M11" s="7">
        <v>194108.578125</v>
      </c>
      <c r="N11" s="22">
        <v>1.1050516266306816</v>
      </c>
      <c r="O11" s="27">
        <v>1232</v>
      </c>
      <c r="P11" s="32">
        <v>174.10714285714286</v>
      </c>
      <c r="Q11" s="37" t="s">
        <v>189</v>
      </c>
      <c r="R11" s="42">
        <v>110.50516266306816</v>
      </c>
      <c r="S11" t="s">
        <v>32</v>
      </c>
      <c r="U11" s="7">
        <v>15500</v>
      </c>
      <c r="V11" t="s">
        <v>33</v>
      </c>
      <c r="W11" s="17" t="s">
        <v>34</v>
      </c>
      <c r="Y11" t="s">
        <v>190</v>
      </c>
      <c r="Z11">
        <v>401</v>
      </c>
      <c r="AA11">
        <v>90</v>
      </c>
    </row>
    <row r="12" spans="1:64" x14ac:dyDescent="0.25">
      <c r="A12" t="s">
        <v>213</v>
      </c>
      <c r="B12" t="s">
        <v>214</v>
      </c>
      <c r="C12" s="17">
        <v>44386</v>
      </c>
      <c r="D12" s="7">
        <v>376000</v>
      </c>
      <c r="E12" t="s">
        <v>29</v>
      </c>
      <c r="F12" t="s">
        <v>30</v>
      </c>
      <c r="G12" s="7">
        <v>376000</v>
      </c>
      <c r="H12" s="7">
        <v>0</v>
      </c>
      <c r="I12" s="12">
        <v>0</v>
      </c>
      <c r="J12" s="7">
        <v>343449</v>
      </c>
      <c r="K12" s="7">
        <v>41200</v>
      </c>
      <c r="L12" s="7">
        <v>334800</v>
      </c>
      <c r="M12" s="7">
        <v>294877.0625</v>
      </c>
      <c r="N12" s="22">
        <v>1.1353884129254712</v>
      </c>
      <c r="O12" s="27">
        <v>2448</v>
      </c>
      <c r="P12" s="32">
        <v>136.76470588235293</v>
      </c>
      <c r="Q12" s="37" t="s">
        <v>193</v>
      </c>
      <c r="R12" s="42">
        <v>13.944720006264234</v>
      </c>
      <c r="S12" t="s">
        <v>32</v>
      </c>
      <c r="U12" s="7">
        <v>41200</v>
      </c>
      <c r="V12" t="s">
        <v>33</v>
      </c>
      <c r="W12" s="17" t="s">
        <v>34</v>
      </c>
      <c r="Y12" t="s">
        <v>194</v>
      </c>
      <c r="Z12">
        <v>401</v>
      </c>
      <c r="AA12">
        <v>88</v>
      </c>
    </row>
    <row r="13" spans="1:64" x14ac:dyDescent="0.25">
      <c r="A13" t="s">
        <v>215</v>
      </c>
      <c r="B13" t="s">
        <v>216</v>
      </c>
      <c r="C13" s="17">
        <v>44795</v>
      </c>
      <c r="D13" s="7">
        <v>479900</v>
      </c>
      <c r="E13" t="s">
        <v>40</v>
      </c>
      <c r="F13" t="s">
        <v>30</v>
      </c>
      <c r="G13" s="7">
        <v>479900</v>
      </c>
      <c r="H13" s="7">
        <v>182000</v>
      </c>
      <c r="I13" s="12">
        <v>37.924567618253803</v>
      </c>
      <c r="J13" s="7">
        <v>445467</v>
      </c>
      <c r="K13" s="7">
        <v>35000</v>
      </c>
      <c r="L13" s="7">
        <v>444900</v>
      </c>
      <c r="M13" s="7">
        <v>390920.9375</v>
      </c>
      <c r="N13" s="22">
        <v>1.1380817892364745</v>
      </c>
      <c r="O13" s="27">
        <v>2902</v>
      </c>
      <c r="P13" s="32">
        <v>153.30806340454859</v>
      </c>
      <c r="Q13" s="37" t="s">
        <v>187</v>
      </c>
      <c r="R13" s="42">
        <v>113.80817892364745</v>
      </c>
      <c r="S13" t="s">
        <v>32</v>
      </c>
      <c r="U13" s="7">
        <v>35000</v>
      </c>
      <c r="V13" t="s">
        <v>33</v>
      </c>
      <c r="W13" s="17" t="s">
        <v>34</v>
      </c>
      <c r="Y13" t="s">
        <v>188</v>
      </c>
      <c r="Z13">
        <v>401</v>
      </c>
      <c r="AA13">
        <v>81</v>
      </c>
    </row>
    <row r="14" spans="1:64" x14ac:dyDescent="0.25">
      <c r="A14" t="s">
        <v>185</v>
      </c>
      <c r="B14" t="s">
        <v>186</v>
      </c>
      <c r="C14" s="17">
        <v>44585</v>
      </c>
      <c r="D14" s="7">
        <v>349900</v>
      </c>
      <c r="E14" t="s">
        <v>29</v>
      </c>
      <c r="F14" t="s">
        <v>30</v>
      </c>
      <c r="G14" s="7">
        <v>349900</v>
      </c>
      <c r="H14" s="7">
        <v>129400</v>
      </c>
      <c r="I14" s="12">
        <v>36.981994855673051</v>
      </c>
      <c r="J14" s="7">
        <v>321045</v>
      </c>
      <c r="K14" s="7">
        <v>42549</v>
      </c>
      <c r="L14" s="7">
        <v>307351</v>
      </c>
      <c r="M14" s="7">
        <v>265234.28125</v>
      </c>
      <c r="N14" s="22">
        <v>1.1587906305003701</v>
      </c>
      <c r="O14" s="27">
        <v>2586</v>
      </c>
      <c r="P14" s="32">
        <v>118.85189481825212</v>
      </c>
      <c r="Q14" s="37" t="s">
        <v>187</v>
      </c>
      <c r="R14" s="42">
        <v>115.87906305003702</v>
      </c>
      <c r="S14" t="s">
        <v>32</v>
      </c>
      <c r="U14" s="7">
        <v>35000</v>
      </c>
      <c r="V14" t="s">
        <v>33</v>
      </c>
      <c r="W14" s="17" t="s">
        <v>34</v>
      </c>
      <c r="Y14" t="s">
        <v>188</v>
      </c>
      <c r="Z14">
        <v>401</v>
      </c>
      <c r="AA14">
        <v>87</v>
      </c>
    </row>
    <row r="15" spans="1:64" x14ac:dyDescent="0.25">
      <c r="A15" t="s">
        <v>199</v>
      </c>
      <c r="B15" t="s">
        <v>200</v>
      </c>
      <c r="C15" s="17">
        <v>44393</v>
      </c>
      <c r="D15" s="7">
        <v>362001</v>
      </c>
      <c r="E15" t="s">
        <v>29</v>
      </c>
      <c r="F15" t="s">
        <v>30</v>
      </c>
      <c r="G15" s="7">
        <v>362001</v>
      </c>
      <c r="H15" s="7">
        <v>0</v>
      </c>
      <c r="I15" s="12">
        <v>0</v>
      </c>
      <c r="J15" s="7">
        <v>304842</v>
      </c>
      <c r="K15" s="7">
        <v>37905</v>
      </c>
      <c r="L15" s="7">
        <v>324096</v>
      </c>
      <c r="M15" s="7">
        <v>254225.71875</v>
      </c>
      <c r="N15" s="22">
        <v>1.2748356129881135</v>
      </c>
      <c r="O15" s="27">
        <v>1513</v>
      </c>
      <c r="P15" s="32">
        <v>214.20753469927297</v>
      </c>
      <c r="Q15" s="37" t="s">
        <v>187</v>
      </c>
      <c r="R15" s="42">
        <v>127.48356129881135</v>
      </c>
      <c r="S15" t="s">
        <v>32</v>
      </c>
      <c r="U15" s="7">
        <v>35000</v>
      </c>
      <c r="V15" t="s">
        <v>33</v>
      </c>
      <c r="W15" s="17" t="s">
        <v>34</v>
      </c>
      <c r="Y15" t="s">
        <v>188</v>
      </c>
      <c r="Z15">
        <v>401</v>
      </c>
      <c r="AA15">
        <v>91</v>
      </c>
    </row>
    <row r="16" spans="1:64" x14ac:dyDescent="0.25">
      <c r="A16" t="s">
        <v>217</v>
      </c>
      <c r="B16" t="s">
        <v>218</v>
      </c>
      <c r="C16" s="17">
        <v>44620</v>
      </c>
      <c r="D16" s="7">
        <v>421900</v>
      </c>
      <c r="E16" t="s">
        <v>29</v>
      </c>
      <c r="F16" t="s">
        <v>30</v>
      </c>
      <c r="G16" s="7">
        <v>421900</v>
      </c>
      <c r="H16" s="7">
        <v>137100</v>
      </c>
      <c r="I16" s="12">
        <v>32.495852097653469</v>
      </c>
      <c r="J16" s="7">
        <v>340016</v>
      </c>
      <c r="K16" s="7">
        <v>42862</v>
      </c>
      <c r="L16" s="7">
        <v>379038</v>
      </c>
      <c r="M16" s="7">
        <v>289906.34082031302</v>
      </c>
      <c r="N16" s="22">
        <v>1.3074498437236035</v>
      </c>
      <c r="O16" s="27">
        <v>1978</v>
      </c>
      <c r="P16" s="32">
        <v>191.62689585439838</v>
      </c>
      <c r="Q16" s="37" t="s">
        <v>193</v>
      </c>
      <c r="R16" s="42">
        <v>130.74498437236036</v>
      </c>
      <c r="S16" t="s">
        <v>32</v>
      </c>
      <c r="U16" s="7">
        <v>41200</v>
      </c>
      <c r="V16" t="s">
        <v>33</v>
      </c>
      <c r="W16" s="17" t="s">
        <v>34</v>
      </c>
      <c r="Y16" t="s">
        <v>194</v>
      </c>
      <c r="Z16">
        <v>401</v>
      </c>
      <c r="AA16">
        <v>86</v>
      </c>
    </row>
    <row r="17" spans="1:27" ht="15.75" thickBot="1" x14ac:dyDescent="0.3">
      <c r="A17" t="s">
        <v>219</v>
      </c>
      <c r="B17" t="s">
        <v>220</v>
      </c>
      <c r="C17" s="17">
        <v>44725</v>
      </c>
      <c r="D17" s="7">
        <v>465000</v>
      </c>
      <c r="E17" t="s">
        <v>40</v>
      </c>
      <c r="F17" t="s">
        <v>30</v>
      </c>
      <c r="G17" s="7">
        <v>465000</v>
      </c>
      <c r="H17" s="7">
        <v>165800</v>
      </c>
      <c r="I17" s="12">
        <v>35.655913978494624</v>
      </c>
      <c r="J17" s="7">
        <v>355972</v>
      </c>
      <c r="K17" s="7">
        <v>35000</v>
      </c>
      <c r="L17" s="7">
        <v>430000</v>
      </c>
      <c r="M17" s="7">
        <v>305687.625</v>
      </c>
      <c r="N17" s="22">
        <v>1.4066647284135234</v>
      </c>
      <c r="O17" s="27">
        <v>1536</v>
      </c>
      <c r="P17" s="32">
        <v>279.94791666666669</v>
      </c>
      <c r="Q17" s="37" t="s">
        <v>187</v>
      </c>
      <c r="R17" s="42">
        <v>140.66647284135234</v>
      </c>
      <c r="S17" t="s">
        <v>32</v>
      </c>
      <c r="U17" s="7">
        <v>35000</v>
      </c>
      <c r="V17" t="s">
        <v>33</v>
      </c>
      <c r="W17" s="17" t="s">
        <v>34</v>
      </c>
      <c r="Y17" t="s">
        <v>188</v>
      </c>
      <c r="Z17">
        <v>401</v>
      </c>
      <c r="AA17">
        <v>91</v>
      </c>
    </row>
    <row r="18" spans="1:27" ht="15.75" thickTop="1" x14ac:dyDescent="0.25">
      <c r="A18" s="3"/>
      <c r="B18" s="3"/>
      <c r="C18" s="18" t="s">
        <v>119</v>
      </c>
      <c r="D18" s="8">
        <v>5386201</v>
      </c>
      <c r="E18" s="3"/>
      <c r="F18" s="3"/>
      <c r="G18" s="8">
        <v>5386201</v>
      </c>
      <c r="H18" s="8">
        <v>1998600</v>
      </c>
      <c r="I18" s="13"/>
      <c r="J18" s="8">
        <v>5344188</v>
      </c>
      <c r="K18" s="8"/>
      <c r="L18" s="8">
        <f>SUM(L2:L17)</f>
        <v>4494748</v>
      </c>
      <c r="M18" s="8">
        <f>SUM(M2:M17)</f>
        <v>4151626.872070313</v>
      </c>
      <c r="N18" s="23"/>
      <c r="O18" s="28"/>
      <c r="P18" s="33">
        <v>161.05984812984266</v>
      </c>
      <c r="Q18" s="38"/>
      <c r="R18" s="43">
        <v>1.0044392025293947</v>
      </c>
      <c r="S18" s="3"/>
      <c r="T18" s="3"/>
      <c r="U18" s="8"/>
      <c r="V18" s="3"/>
      <c r="W18" s="18"/>
      <c r="X18" s="3"/>
      <c r="Y18" s="3"/>
      <c r="Z18" s="3"/>
      <c r="AA18" s="3"/>
    </row>
    <row r="19" spans="1:27" x14ac:dyDescent="0.25">
      <c r="A19" s="4"/>
      <c r="B19" s="4"/>
      <c r="C19" s="19"/>
      <c r="D19" s="9"/>
      <c r="E19" s="4"/>
      <c r="F19" s="4"/>
      <c r="G19" s="9"/>
      <c r="H19" s="9" t="s">
        <v>120</v>
      </c>
      <c r="I19" s="14">
        <v>37.105930506492427</v>
      </c>
      <c r="J19" s="9"/>
      <c r="K19" s="9"/>
      <c r="L19" s="9"/>
      <c r="M19" s="9" t="s">
        <v>121</v>
      </c>
      <c r="N19" s="24">
        <f>L18/M18</f>
        <v>1.0826473906501577</v>
      </c>
      <c r="O19" s="29"/>
      <c r="P19" s="34" t="s">
        <v>122</v>
      </c>
      <c r="Q19" s="39">
        <v>0.17557921292554315</v>
      </c>
      <c r="R19" s="44"/>
      <c r="S19" s="4"/>
      <c r="T19" s="4"/>
      <c r="U19" s="9"/>
      <c r="V19" s="4"/>
      <c r="W19" s="19"/>
      <c r="X19" s="4"/>
      <c r="Y19" s="4"/>
      <c r="Z19" s="4"/>
      <c r="AA19" s="4"/>
    </row>
    <row r="20" spans="1:27" x14ac:dyDescent="0.25">
      <c r="A20" s="5"/>
      <c r="B20" s="5"/>
      <c r="C20" s="20"/>
      <c r="D20" s="10"/>
      <c r="E20" s="5"/>
      <c r="F20" s="5"/>
      <c r="G20" s="10"/>
      <c r="H20" s="10" t="s">
        <v>123</v>
      </c>
      <c r="I20" s="15">
        <v>16.684999285035026</v>
      </c>
      <c r="J20" s="10"/>
      <c r="K20" s="10"/>
      <c r="L20" s="10"/>
      <c r="M20" s="10" t="s">
        <v>124</v>
      </c>
      <c r="N20" s="25">
        <v>1.0436514458043891</v>
      </c>
      <c r="O20" s="30"/>
      <c r="P20" s="35" t="s">
        <v>125</v>
      </c>
      <c r="Q20" s="46">
        <v>85.578833929940359</v>
      </c>
      <c r="R20" s="45" t="s">
        <v>126</v>
      </c>
      <c r="S20" s="5">
        <v>81.99943982636934</v>
      </c>
      <c r="T20" s="5"/>
      <c r="U20" s="10"/>
      <c r="V20" s="5"/>
      <c r="W20" s="20"/>
      <c r="X20" s="5"/>
      <c r="Y20" s="5"/>
      <c r="Z20" s="5"/>
      <c r="AA20" s="5"/>
    </row>
    <row r="22" spans="1:27" x14ac:dyDescent="0.25">
      <c r="A22" t="s">
        <v>309</v>
      </c>
    </row>
    <row r="23" spans="1:27" x14ac:dyDescent="0.25">
      <c r="A23" t="s">
        <v>310</v>
      </c>
    </row>
    <row r="24" spans="1:27" x14ac:dyDescent="0.25">
      <c r="A24" t="s">
        <v>221</v>
      </c>
    </row>
    <row r="25" spans="1:27" x14ac:dyDescent="0.25">
      <c r="A25" t="s">
        <v>222</v>
      </c>
    </row>
  </sheetData>
  <pageMargins left="0.7" right="0.7" top="0.75" bottom="0.75" header="0.3" footer="0.3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97C6-609C-4488-AC8B-E823086FB0B9}">
  <dimension ref="A1:BL21"/>
  <sheetViews>
    <sheetView workbookViewId="0">
      <selection activeCell="G25" sqref="G25"/>
    </sheetView>
  </sheetViews>
  <sheetFormatPr defaultRowHeight="15" x14ac:dyDescent="0.25"/>
  <cols>
    <col min="1" max="1" width="14.28515625" bestFit="1" customWidth="1"/>
    <col min="2" max="2" width="24.14062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16.710937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1" bestFit="1" customWidth="1"/>
    <col min="12" max="12" width="13.5703125" bestFit="1" customWidth="1"/>
    <col min="13" max="13" width="12.7109375" bestFit="1" customWidth="1"/>
    <col min="14" max="14" width="6.28515625" bestFit="1" customWidth="1"/>
    <col min="15" max="15" width="10.140625" bestFit="1" customWidth="1"/>
    <col min="16" max="16" width="15.5703125" bestFit="1" customWidth="1"/>
    <col min="17" max="17" width="11.5703125" bestFit="1" customWidth="1"/>
    <col min="18" max="18" width="18.85546875" bestFit="1" customWidth="1"/>
    <col min="19" max="19" width="13.28515625" bestFit="1" customWidth="1"/>
    <col min="20" max="20" width="9.42578125" bestFit="1" customWidth="1"/>
    <col min="21" max="21" width="10.7109375" bestFit="1" customWidth="1"/>
    <col min="22" max="22" width="11.5703125" bestFit="1" customWidth="1"/>
    <col min="23" max="23" width="10.42578125" bestFit="1" customWidth="1"/>
    <col min="24" max="24" width="19.42578125" bestFit="1" customWidth="1"/>
    <col min="25" max="25" width="16.5703125" bestFit="1" customWidth="1"/>
    <col min="26" max="27" width="13.710937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223</v>
      </c>
      <c r="B2" t="s">
        <v>224</v>
      </c>
      <c r="C2" s="17">
        <v>43985</v>
      </c>
      <c r="D2" s="7">
        <v>190000</v>
      </c>
      <c r="E2" t="s">
        <v>40</v>
      </c>
      <c r="F2" t="s">
        <v>30</v>
      </c>
      <c r="G2" s="7">
        <v>190000</v>
      </c>
      <c r="H2" s="7">
        <v>84150</v>
      </c>
      <c r="I2" s="12">
        <v>44.289473684210527</v>
      </c>
      <c r="J2" s="7">
        <v>215849</v>
      </c>
      <c r="K2" s="7">
        <v>24600</v>
      </c>
      <c r="L2" s="7">
        <v>165400</v>
      </c>
      <c r="M2" s="7">
        <v>186584.390625</v>
      </c>
      <c r="N2" s="22">
        <v>0.88646214962549197</v>
      </c>
      <c r="O2" s="27">
        <v>1728</v>
      </c>
      <c r="P2" s="32">
        <v>95.717592592592595</v>
      </c>
      <c r="Q2" s="37" t="s">
        <v>225</v>
      </c>
      <c r="R2" s="42">
        <v>22.267604440228538</v>
      </c>
      <c r="S2" t="s">
        <v>32</v>
      </c>
      <c r="U2" s="7">
        <v>24600</v>
      </c>
      <c r="V2" t="s">
        <v>33</v>
      </c>
      <c r="W2" s="17" t="s">
        <v>34</v>
      </c>
      <c r="Y2" t="s">
        <v>226</v>
      </c>
      <c r="Z2">
        <v>401</v>
      </c>
      <c r="AA2">
        <v>88</v>
      </c>
    </row>
    <row r="3" spans="1:64" x14ac:dyDescent="0.25">
      <c r="A3" t="s">
        <v>227</v>
      </c>
      <c r="B3" t="s">
        <v>228</v>
      </c>
      <c r="C3" s="17">
        <v>44328</v>
      </c>
      <c r="D3" s="7">
        <v>220000</v>
      </c>
      <c r="E3" t="s">
        <v>40</v>
      </c>
      <c r="F3" t="s">
        <v>30</v>
      </c>
      <c r="G3" s="7">
        <v>220000</v>
      </c>
      <c r="H3" s="7">
        <v>79700</v>
      </c>
      <c r="I3" s="12">
        <v>36.227272727272727</v>
      </c>
      <c r="J3" s="7">
        <v>195060</v>
      </c>
      <c r="K3" s="7">
        <v>24600</v>
      </c>
      <c r="L3" s="7">
        <v>195400</v>
      </c>
      <c r="M3" s="7">
        <v>166302.4375</v>
      </c>
      <c r="N3" s="22">
        <v>1.1749677451360268</v>
      </c>
      <c r="O3" s="27">
        <v>1312</v>
      </c>
      <c r="P3" s="32">
        <v>148.9329268292683</v>
      </c>
      <c r="Q3" s="37" t="s">
        <v>225</v>
      </c>
      <c r="R3" s="42">
        <v>6.5829551108249396</v>
      </c>
      <c r="S3" t="s">
        <v>32</v>
      </c>
      <c r="U3" s="7">
        <v>24600</v>
      </c>
      <c r="V3" t="s">
        <v>33</v>
      </c>
      <c r="W3" s="17" t="s">
        <v>34</v>
      </c>
      <c r="Y3" t="s">
        <v>226</v>
      </c>
      <c r="Z3">
        <v>401</v>
      </c>
      <c r="AA3">
        <v>81</v>
      </c>
    </row>
    <row r="4" spans="1:64" x14ac:dyDescent="0.25">
      <c r="A4" t="s">
        <v>229</v>
      </c>
      <c r="B4" t="s">
        <v>230</v>
      </c>
      <c r="C4" s="17">
        <v>44186</v>
      </c>
      <c r="D4" s="7">
        <v>250900</v>
      </c>
      <c r="E4" t="s">
        <v>29</v>
      </c>
      <c r="F4" t="s">
        <v>30</v>
      </c>
      <c r="G4" s="7">
        <v>250900</v>
      </c>
      <c r="H4" s="7">
        <v>91700</v>
      </c>
      <c r="I4" s="12">
        <v>36.548425667596653</v>
      </c>
      <c r="J4" s="7">
        <v>215291</v>
      </c>
      <c r="K4" s="7">
        <v>37586</v>
      </c>
      <c r="L4" s="7">
        <v>213314</v>
      </c>
      <c r="M4" s="7">
        <v>173370.734375</v>
      </c>
      <c r="N4" s="22">
        <v>1.230392204134078</v>
      </c>
      <c r="O4" s="27">
        <v>1228</v>
      </c>
      <c r="P4" s="32">
        <v>173.70846905537459</v>
      </c>
      <c r="Q4" s="37" t="s">
        <v>225</v>
      </c>
      <c r="R4" s="42">
        <v>12.125401010630066</v>
      </c>
      <c r="S4" t="s">
        <v>32</v>
      </c>
      <c r="U4" s="7">
        <v>24600</v>
      </c>
      <c r="V4" t="s">
        <v>33</v>
      </c>
      <c r="W4" s="17" t="s">
        <v>34</v>
      </c>
      <c r="Y4" t="s">
        <v>226</v>
      </c>
      <c r="Z4">
        <v>401</v>
      </c>
      <c r="AA4">
        <v>88</v>
      </c>
    </row>
    <row r="5" spans="1:64" x14ac:dyDescent="0.25">
      <c r="A5" t="s">
        <v>231</v>
      </c>
      <c r="B5" t="s">
        <v>232</v>
      </c>
      <c r="C5" s="17">
        <v>44435</v>
      </c>
      <c r="D5" s="7">
        <v>395000</v>
      </c>
      <c r="E5" t="s">
        <v>40</v>
      </c>
      <c r="F5" t="s">
        <v>30</v>
      </c>
      <c r="G5" s="7">
        <v>395000</v>
      </c>
      <c r="H5" s="7">
        <v>131100</v>
      </c>
      <c r="I5" s="12">
        <v>33.189873417721522</v>
      </c>
      <c r="J5" s="7">
        <v>317116</v>
      </c>
      <c r="K5" s="7">
        <v>51953</v>
      </c>
      <c r="L5" s="7">
        <v>343047</v>
      </c>
      <c r="M5" s="7">
        <v>258695.609375</v>
      </c>
      <c r="N5" s="22">
        <v>1.3260642529990754</v>
      </c>
      <c r="O5" s="27">
        <v>1414</v>
      </c>
      <c r="P5" s="32">
        <v>242.60749646393211</v>
      </c>
      <c r="Q5" s="37" t="s">
        <v>233</v>
      </c>
      <c r="R5" s="42">
        <v>132.60642529990753</v>
      </c>
      <c r="S5" t="s">
        <v>32</v>
      </c>
      <c r="U5" s="7">
        <v>35000</v>
      </c>
      <c r="V5" t="s">
        <v>33</v>
      </c>
      <c r="W5" s="17" t="s">
        <v>34</v>
      </c>
      <c r="Y5" t="s">
        <v>234</v>
      </c>
      <c r="Z5">
        <v>401</v>
      </c>
      <c r="AA5">
        <v>89</v>
      </c>
    </row>
    <row r="6" spans="1:64" x14ac:dyDescent="0.25">
      <c r="A6" t="s">
        <v>235</v>
      </c>
      <c r="B6" t="s">
        <v>236</v>
      </c>
      <c r="C6" s="17">
        <v>44127</v>
      </c>
      <c r="D6" s="7">
        <v>276000</v>
      </c>
      <c r="E6" t="s">
        <v>40</v>
      </c>
      <c r="F6" t="s">
        <v>30</v>
      </c>
      <c r="G6" s="7">
        <v>276000</v>
      </c>
      <c r="H6" s="7">
        <v>99550</v>
      </c>
      <c r="I6" s="12">
        <v>36.068840579710141</v>
      </c>
      <c r="J6" s="7">
        <v>293935</v>
      </c>
      <c r="K6" s="7">
        <v>60062</v>
      </c>
      <c r="L6" s="7">
        <v>215938</v>
      </c>
      <c r="M6" s="7">
        <v>228168.78125</v>
      </c>
      <c r="N6" s="22">
        <v>0.94639590401896845</v>
      </c>
      <c r="O6" s="27">
        <v>1780</v>
      </c>
      <c r="P6" s="32">
        <v>121.31348314606741</v>
      </c>
      <c r="Q6" s="37" t="s">
        <v>233</v>
      </c>
      <c r="R6" s="42" t="e">
        <v>#REF!</v>
      </c>
      <c r="S6" t="s">
        <v>32</v>
      </c>
      <c r="U6" s="7">
        <v>35000</v>
      </c>
      <c r="V6" t="s">
        <v>33</v>
      </c>
      <c r="W6" s="17" t="s">
        <v>34</v>
      </c>
      <c r="Y6" t="s">
        <v>234</v>
      </c>
      <c r="Z6">
        <v>401</v>
      </c>
      <c r="AA6">
        <v>91</v>
      </c>
    </row>
    <row r="7" spans="1:64" x14ac:dyDescent="0.25">
      <c r="A7" t="s">
        <v>237</v>
      </c>
      <c r="B7" t="s">
        <v>238</v>
      </c>
      <c r="C7" s="17">
        <v>44750</v>
      </c>
      <c r="D7" s="7">
        <v>285777</v>
      </c>
      <c r="E7" t="s">
        <v>40</v>
      </c>
      <c r="F7" t="s">
        <v>30</v>
      </c>
      <c r="G7" s="7">
        <v>285777</v>
      </c>
      <c r="H7" s="7">
        <v>0</v>
      </c>
      <c r="I7" s="12">
        <v>0</v>
      </c>
      <c r="J7" s="7">
        <v>300927</v>
      </c>
      <c r="K7" s="7">
        <v>35000</v>
      </c>
      <c r="L7" s="7">
        <v>250777</v>
      </c>
      <c r="M7" s="7">
        <v>259440.96875</v>
      </c>
      <c r="N7" s="22">
        <v>0.96660524052256103</v>
      </c>
      <c r="O7" s="27">
        <v>1998</v>
      </c>
      <c r="P7" s="32">
        <v>125.51401401401401</v>
      </c>
      <c r="Q7" s="37" t="s">
        <v>233</v>
      </c>
      <c r="R7" s="42" t="e">
        <v>#REF!</v>
      </c>
      <c r="S7" t="s">
        <v>32</v>
      </c>
      <c r="U7" s="7">
        <v>35000</v>
      </c>
      <c r="V7" t="s">
        <v>33</v>
      </c>
      <c r="W7" s="17" t="s">
        <v>34</v>
      </c>
      <c r="Y7" t="s">
        <v>234</v>
      </c>
      <c r="Z7">
        <v>401</v>
      </c>
      <c r="AA7">
        <v>91</v>
      </c>
    </row>
    <row r="8" spans="1:64" x14ac:dyDescent="0.25">
      <c r="A8" t="s">
        <v>239</v>
      </c>
      <c r="B8" t="s">
        <v>240</v>
      </c>
      <c r="C8" s="17">
        <v>44022</v>
      </c>
      <c r="D8" s="7">
        <v>265000</v>
      </c>
      <c r="E8" t="s">
        <v>40</v>
      </c>
      <c r="F8" t="s">
        <v>30</v>
      </c>
      <c r="G8" s="7">
        <v>265000</v>
      </c>
      <c r="H8" s="7">
        <v>101600</v>
      </c>
      <c r="I8" s="12">
        <v>38.339622641509436</v>
      </c>
      <c r="J8" s="7">
        <v>256479</v>
      </c>
      <c r="K8" s="7">
        <v>35000</v>
      </c>
      <c r="L8" s="7">
        <v>230000</v>
      </c>
      <c r="M8" s="7">
        <v>216077.078125</v>
      </c>
      <c r="N8" s="22">
        <v>1.064434978461462</v>
      </c>
      <c r="O8" s="27">
        <v>1808</v>
      </c>
      <c r="P8" s="32">
        <v>127.21238938053098</v>
      </c>
      <c r="Q8" s="37" t="s">
        <v>233</v>
      </c>
      <c r="R8" s="42" t="e">
        <v>#REF!</v>
      </c>
      <c r="S8" t="s">
        <v>32</v>
      </c>
      <c r="U8" s="7">
        <v>35000</v>
      </c>
      <c r="V8" t="s">
        <v>33</v>
      </c>
      <c r="W8" s="17" t="s">
        <v>34</v>
      </c>
      <c r="Y8" t="s">
        <v>234</v>
      </c>
      <c r="Z8">
        <v>401</v>
      </c>
      <c r="AA8">
        <v>91</v>
      </c>
    </row>
    <row r="9" spans="1:64" x14ac:dyDescent="0.25">
      <c r="A9" t="s">
        <v>241</v>
      </c>
      <c r="B9" t="s">
        <v>242</v>
      </c>
      <c r="C9" s="17">
        <v>44148</v>
      </c>
      <c r="D9" s="7">
        <v>277000</v>
      </c>
      <c r="E9" t="s">
        <v>40</v>
      </c>
      <c r="F9" t="s">
        <v>30</v>
      </c>
      <c r="G9" s="7">
        <v>277000</v>
      </c>
      <c r="H9" s="7">
        <v>13150</v>
      </c>
      <c r="I9" s="12">
        <v>4.7472924187725631</v>
      </c>
      <c r="J9" s="7">
        <v>232364</v>
      </c>
      <c r="K9" s="7">
        <v>35000</v>
      </c>
      <c r="L9" s="7">
        <v>242000</v>
      </c>
      <c r="M9" s="7">
        <v>192550.25</v>
      </c>
      <c r="N9" s="22">
        <v>1.2568147795185931</v>
      </c>
      <c r="O9" s="27">
        <v>1824</v>
      </c>
      <c r="P9" s="32">
        <v>132.67543859649123</v>
      </c>
      <c r="Q9" s="37" t="s">
        <v>233</v>
      </c>
      <c r="R9" s="42">
        <v>14.215201769888353</v>
      </c>
      <c r="S9" t="s">
        <v>32</v>
      </c>
      <c r="U9" s="7">
        <v>35000</v>
      </c>
      <c r="V9" t="s">
        <v>33</v>
      </c>
      <c r="W9" s="17" t="s">
        <v>34</v>
      </c>
      <c r="Y9" t="s">
        <v>234</v>
      </c>
      <c r="Z9">
        <v>401</v>
      </c>
      <c r="AA9">
        <v>98</v>
      </c>
    </row>
    <row r="10" spans="1:64" x14ac:dyDescent="0.25">
      <c r="A10" t="s">
        <v>243</v>
      </c>
      <c r="B10" t="s">
        <v>244</v>
      </c>
      <c r="C10" s="17">
        <v>44404</v>
      </c>
      <c r="D10" s="7">
        <v>295000</v>
      </c>
      <c r="E10" t="s">
        <v>29</v>
      </c>
      <c r="F10" t="s">
        <v>30</v>
      </c>
      <c r="G10" s="7">
        <v>295000</v>
      </c>
      <c r="H10" s="7">
        <v>106700</v>
      </c>
      <c r="I10" s="12">
        <v>36.16949152542373</v>
      </c>
      <c r="J10" s="7">
        <v>259869</v>
      </c>
      <c r="K10" s="7">
        <v>35000</v>
      </c>
      <c r="L10" s="7">
        <v>260000</v>
      </c>
      <c r="M10" s="7">
        <v>219384.390625</v>
      </c>
      <c r="N10" s="22">
        <v>1.1851344540023607</v>
      </c>
      <c r="O10" s="27">
        <v>1652</v>
      </c>
      <c r="P10" s="32">
        <v>157.38498789346247</v>
      </c>
      <c r="Q10" s="37" t="s">
        <v>233</v>
      </c>
      <c r="R10" s="42" t="e">
        <v>#REF!</v>
      </c>
      <c r="S10" t="s">
        <v>32</v>
      </c>
      <c r="U10" s="7">
        <v>35000</v>
      </c>
      <c r="V10" t="s">
        <v>33</v>
      </c>
      <c r="W10" s="17" t="s">
        <v>34</v>
      </c>
      <c r="Y10" t="s">
        <v>234</v>
      </c>
      <c r="Z10">
        <v>401</v>
      </c>
      <c r="AA10">
        <v>91</v>
      </c>
    </row>
    <row r="11" spans="1:64" x14ac:dyDescent="0.25">
      <c r="A11" t="s">
        <v>245</v>
      </c>
      <c r="B11" t="s">
        <v>246</v>
      </c>
      <c r="C11" s="17">
        <v>44641</v>
      </c>
      <c r="D11" s="7">
        <v>350000</v>
      </c>
      <c r="E11" t="s">
        <v>29</v>
      </c>
      <c r="F11" t="s">
        <v>30</v>
      </c>
      <c r="G11" s="7">
        <v>350000</v>
      </c>
      <c r="H11" s="7">
        <v>113100</v>
      </c>
      <c r="I11" s="12">
        <v>32.31428571428571</v>
      </c>
      <c r="J11" s="7">
        <v>274516</v>
      </c>
      <c r="K11" s="7">
        <v>35000</v>
      </c>
      <c r="L11" s="7">
        <v>315000</v>
      </c>
      <c r="M11" s="7">
        <v>233674.140625</v>
      </c>
      <c r="N11" s="22">
        <v>1.3480310622197245</v>
      </c>
      <c r="O11" s="27">
        <v>2088</v>
      </c>
      <c r="P11" s="32">
        <v>150.86206896551724</v>
      </c>
      <c r="Q11" s="37" t="s">
        <v>247</v>
      </c>
      <c r="R11" s="42">
        <v>23.336830040001487</v>
      </c>
      <c r="S11" t="s">
        <v>32</v>
      </c>
      <c r="U11" s="7">
        <v>35000</v>
      </c>
      <c r="V11" t="s">
        <v>33</v>
      </c>
      <c r="W11" s="17" t="s">
        <v>34</v>
      </c>
      <c r="Y11" t="s">
        <v>248</v>
      </c>
      <c r="Z11">
        <v>401</v>
      </c>
      <c r="AA11">
        <v>91</v>
      </c>
    </row>
    <row r="12" spans="1:64" x14ac:dyDescent="0.25">
      <c r="A12" t="s">
        <v>249</v>
      </c>
      <c r="B12" t="s">
        <v>250</v>
      </c>
      <c r="C12" s="17">
        <v>44256</v>
      </c>
      <c r="D12" s="7">
        <v>430000</v>
      </c>
      <c r="E12" t="s">
        <v>40</v>
      </c>
      <c r="F12" t="s">
        <v>30</v>
      </c>
      <c r="G12" s="7">
        <v>430000</v>
      </c>
      <c r="H12" s="7">
        <v>174400</v>
      </c>
      <c r="I12" s="12">
        <v>40.558139534883722</v>
      </c>
      <c r="J12" s="7">
        <v>421689</v>
      </c>
      <c r="K12" s="7">
        <v>35000</v>
      </c>
      <c r="L12" s="7">
        <v>395000</v>
      </c>
      <c r="M12" s="7">
        <v>377257.5625</v>
      </c>
      <c r="N12" s="22">
        <v>1.0470300379995696</v>
      </c>
      <c r="O12" s="27">
        <v>2224</v>
      </c>
      <c r="P12" s="32">
        <v>177.60791366906474</v>
      </c>
      <c r="Q12" s="37" t="s">
        <v>247</v>
      </c>
      <c r="R12" s="42">
        <v>104.70300379995696</v>
      </c>
      <c r="S12" t="s">
        <v>32</v>
      </c>
      <c r="U12" s="7">
        <v>35000</v>
      </c>
      <c r="V12" t="s">
        <v>33</v>
      </c>
      <c r="W12" s="17" t="s">
        <v>34</v>
      </c>
      <c r="Y12" t="s">
        <v>248</v>
      </c>
      <c r="Z12">
        <v>401</v>
      </c>
      <c r="AA12">
        <v>84</v>
      </c>
    </row>
    <row r="13" spans="1:64" x14ac:dyDescent="0.25">
      <c r="A13" t="s">
        <v>251</v>
      </c>
      <c r="B13" t="s">
        <v>252</v>
      </c>
      <c r="C13" s="17">
        <v>44099</v>
      </c>
      <c r="D13" s="7">
        <v>342335</v>
      </c>
      <c r="E13" t="s">
        <v>40</v>
      </c>
      <c r="F13" t="s">
        <v>30</v>
      </c>
      <c r="G13" s="7">
        <v>342335</v>
      </c>
      <c r="H13" s="7">
        <v>147600</v>
      </c>
      <c r="I13" s="12">
        <v>43.115661559583451</v>
      </c>
      <c r="J13" s="7">
        <v>357722</v>
      </c>
      <c r="K13" s="7">
        <v>35000</v>
      </c>
      <c r="L13" s="7">
        <v>307335</v>
      </c>
      <c r="M13" s="7">
        <v>314850.71875</v>
      </c>
      <c r="N13" s="22">
        <v>0.9761292628460928</v>
      </c>
      <c r="O13" s="27">
        <v>1784</v>
      </c>
      <c r="P13" s="32">
        <v>172.27298206278027</v>
      </c>
      <c r="Q13" s="37" t="s">
        <v>247</v>
      </c>
      <c r="R13" s="42">
        <v>14.10341858695775</v>
      </c>
      <c r="S13" t="s">
        <v>32</v>
      </c>
      <c r="U13" s="7">
        <v>35000</v>
      </c>
      <c r="V13" t="s">
        <v>33</v>
      </c>
      <c r="W13" s="17" t="s">
        <v>34</v>
      </c>
      <c r="Y13" t="s">
        <v>248</v>
      </c>
      <c r="Z13">
        <v>401</v>
      </c>
      <c r="AA13">
        <v>86</v>
      </c>
    </row>
    <row r="14" spans="1:64" ht="15.75" thickBot="1" x14ac:dyDescent="0.3">
      <c r="A14" t="s">
        <v>253</v>
      </c>
      <c r="B14" t="s">
        <v>254</v>
      </c>
      <c r="C14" s="17">
        <v>44321</v>
      </c>
      <c r="D14" s="7">
        <v>375000</v>
      </c>
      <c r="E14" t="s">
        <v>29</v>
      </c>
      <c r="F14" t="s">
        <v>30</v>
      </c>
      <c r="G14" s="7">
        <v>375000</v>
      </c>
      <c r="H14" s="7">
        <v>144000</v>
      </c>
      <c r="I14" s="12">
        <v>38.4</v>
      </c>
      <c r="J14" s="7">
        <v>348877</v>
      </c>
      <c r="K14" s="7">
        <v>50246</v>
      </c>
      <c r="L14" s="7">
        <v>324754</v>
      </c>
      <c r="M14" s="7">
        <v>291347.3125</v>
      </c>
      <c r="N14" s="22">
        <v>1.1146627618197096</v>
      </c>
      <c r="O14" s="27">
        <v>2667</v>
      </c>
      <c r="P14" s="32">
        <v>121.76752905886764</v>
      </c>
      <c r="Q14" s="37" t="s">
        <v>247</v>
      </c>
      <c r="R14" s="42">
        <v>0.25006868959607242</v>
      </c>
      <c r="S14" t="s">
        <v>32</v>
      </c>
      <c r="U14" s="7">
        <v>35000</v>
      </c>
      <c r="V14" t="s">
        <v>33</v>
      </c>
      <c r="W14" s="17" t="s">
        <v>34</v>
      </c>
      <c r="Y14" t="s">
        <v>248</v>
      </c>
      <c r="Z14">
        <v>401</v>
      </c>
      <c r="AA14">
        <v>81</v>
      </c>
    </row>
    <row r="15" spans="1:64" ht="15.75" thickTop="1" x14ac:dyDescent="0.25">
      <c r="A15" s="3"/>
      <c r="B15" s="3"/>
      <c r="C15" s="18" t="s">
        <v>119</v>
      </c>
      <c r="D15" s="8">
        <v>3952012</v>
      </c>
      <c r="E15" s="3"/>
      <c r="F15" s="3"/>
      <c r="G15" s="8">
        <v>3952012</v>
      </c>
      <c r="H15" s="8">
        <v>1286750</v>
      </c>
      <c r="I15" s="13"/>
      <c r="J15" s="8">
        <v>3689694</v>
      </c>
      <c r="K15" s="8"/>
      <c r="L15" s="8">
        <v>3457965</v>
      </c>
      <c r="M15" s="8">
        <v>3117704.375</v>
      </c>
      <c r="N15" s="23"/>
      <c r="O15" s="28"/>
      <c r="P15" s="33">
        <v>149.81363782522797</v>
      </c>
      <c r="Q15" s="38"/>
      <c r="R15" s="43">
        <v>0.80252546878929465</v>
      </c>
      <c r="S15" s="3"/>
      <c r="T15" s="3"/>
      <c r="U15" s="8"/>
      <c r="V15" s="3"/>
      <c r="W15" s="18"/>
      <c r="X15" s="3"/>
      <c r="Y15" s="3"/>
      <c r="Z15" s="3"/>
      <c r="AA15" s="3"/>
    </row>
    <row r="16" spans="1:64" x14ac:dyDescent="0.25">
      <c r="A16" s="4"/>
      <c r="B16" s="4"/>
      <c r="C16" s="19"/>
      <c r="D16" s="9"/>
      <c r="E16" s="4"/>
      <c r="F16" s="4"/>
      <c r="G16" s="9"/>
      <c r="H16" s="9" t="s">
        <v>120</v>
      </c>
      <c r="I16" s="14">
        <v>32.559364698285329</v>
      </c>
      <c r="J16" s="9"/>
      <c r="K16" s="9"/>
      <c r="L16" s="9"/>
      <c r="M16" s="9" t="s">
        <v>121</v>
      </c>
      <c r="N16" s="24">
        <v>1.1091381940277774</v>
      </c>
      <c r="O16" s="29"/>
      <c r="P16" s="34" t="s">
        <v>122</v>
      </c>
      <c r="Q16" s="39">
        <v>0.14996453474046698</v>
      </c>
      <c r="R16" s="44"/>
      <c r="S16" s="4"/>
      <c r="T16" s="4"/>
      <c r="U16" s="9"/>
      <c r="V16" s="4"/>
      <c r="W16" s="19"/>
      <c r="X16" s="4"/>
      <c r="Y16" s="4"/>
      <c r="Z16" s="4"/>
      <c r="AA16" s="4"/>
    </row>
    <row r="17" spans="1:27" x14ac:dyDescent="0.25">
      <c r="A17" s="5"/>
      <c r="B17" s="5"/>
      <c r="C17" s="20"/>
      <c r="D17" s="10"/>
      <c r="E17" s="5"/>
      <c r="F17" s="5"/>
      <c r="G17" s="10"/>
      <c r="H17" s="10" t="s">
        <v>123</v>
      </c>
      <c r="I17" s="15">
        <v>13.749221354613558</v>
      </c>
      <c r="J17" s="10"/>
      <c r="K17" s="10"/>
      <c r="L17" s="10"/>
      <c r="M17" s="10" t="s">
        <v>124</v>
      </c>
      <c r="N17" s="25">
        <v>1.1171634487156703</v>
      </c>
      <c r="O17" s="30"/>
      <c r="P17" s="35" t="s">
        <v>125</v>
      </c>
      <c r="Q17" s="46" t="e">
        <v>#REF!</v>
      </c>
      <c r="R17" s="45" t="s">
        <v>126</v>
      </c>
      <c r="S17" s="5" t="e">
        <v>#REF!</v>
      </c>
      <c r="T17" s="5"/>
      <c r="U17" s="10"/>
      <c r="V17" s="5"/>
      <c r="W17" s="20"/>
      <c r="X17" s="5"/>
      <c r="Y17" s="5"/>
      <c r="Z17" s="5"/>
      <c r="AA17" s="5"/>
    </row>
    <row r="19" spans="1:27" x14ac:dyDescent="0.25">
      <c r="A19" t="s">
        <v>255</v>
      </c>
    </row>
    <row r="20" spans="1:27" x14ac:dyDescent="0.25">
      <c r="A20" t="s">
        <v>256</v>
      </c>
    </row>
    <row r="21" spans="1:27" x14ac:dyDescent="0.25">
      <c r="A21" t="s">
        <v>257</v>
      </c>
    </row>
  </sheetData>
  <pageMargins left="0.7" right="0.7" top="0.75" bottom="0.7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83748-97A7-4506-8152-83DA788735EF}">
  <dimension ref="A1:BL15"/>
  <sheetViews>
    <sheetView workbookViewId="0">
      <selection activeCell="A16" sqref="A16"/>
    </sheetView>
  </sheetViews>
  <sheetFormatPr defaultRowHeight="15" x14ac:dyDescent="0.25"/>
  <cols>
    <col min="1" max="1" width="14.28515625" bestFit="1" customWidth="1"/>
    <col min="2" max="2" width="19.570312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16.710937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1" bestFit="1" customWidth="1"/>
    <col min="12" max="12" width="13.5703125" bestFit="1" customWidth="1"/>
    <col min="13" max="13" width="12.7109375" bestFit="1" customWidth="1"/>
    <col min="14" max="14" width="6.28515625" bestFit="1" customWidth="1"/>
    <col min="15" max="15" width="10.140625" bestFit="1" customWidth="1"/>
    <col min="16" max="16" width="15.5703125" bestFit="1" customWidth="1"/>
    <col min="17" max="17" width="11.5703125" bestFit="1" customWidth="1"/>
    <col min="18" max="18" width="18.85546875" bestFit="1" customWidth="1"/>
    <col min="19" max="19" width="13.28515625" bestFit="1" customWidth="1"/>
    <col min="20" max="20" width="9.42578125" bestFit="1" customWidth="1"/>
    <col min="21" max="21" width="10.7109375" bestFit="1" customWidth="1"/>
    <col min="22" max="22" width="11.5703125" bestFit="1" customWidth="1"/>
    <col min="23" max="23" width="10.42578125" bestFit="1" customWidth="1"/>
    <col min="24" max="24" width="19.42578125" bestFit="1" customWidth="1"/>
    <col min="25" max="25" width="15" bestFit="1" customWidth="1"/>
    <col min="26" max="27" width="13.710937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258</v>
      </c>
      <c r="B2" t="s">
        <v>259</v>
      </c>
      <c r="C2" s="17">
        <v>44111</v>
      </c>
      <c r="D2" s="7">
        <v>355000</v>
      </c>
      <c r="E2" t="s">
        <v>40</v>
      </c>
      <c r="F2" t="s">
        <v>30</v>
      </c>
      <c r="G2" s="7">
        <v>355000</v>
      </c>
      <c r="H2" s="7">
        <v>184800</v>
      </c>
      <c r="I2" s="12">
        <v>52.056338028169016</v>
      </c>
      <c r="J2" s="7">
        <v>437272</v>
      </c>
      <c r="K2" s="7">
        <v>41200</v>
      </c>
      <c r="L2" s="7">
        <v>313800</v>
      </c>
      <c r="M2" s="7">
        <v>386411.71875</v>
      </c>
      <c r="N2" s="22">
        <v>0.81208717223977822</v>
      </c>
      <c r="O2" s="27">
        <v>2704</v>
      </c>
      <c r="P2" s="32">
        <v>116.05029585798816</v>
      </c>
      <c r="Q2" s="37" t="s">
        <v>260</v>
      </c>
      <c r="R2" s="42">
        <v>14.886972453377535</v>
      </c>
      <c r="S2" t="s">
        <v>32</v>
      </c>
      <c r="U2" s="7">
        <v>41200</v>
      </c>
      <c r="V2" t="s">
        <v>33</v>
      </c>
      <c r="W2" s="17" t="s">
        <v>34</v>
      </c>
      <c r="Y2" t="s">
        <v>261</v>
      </c>
      <c r="Z2">
        <v>401</v>
      </c>
      <c r="AA2">
        <v>84</v>
      </c>
      <c r="AL2" s="2"/>
      <c r="BC2" s="2"/>
      <c r="BE2" s="2"/>
    </row>
    <row r="3" spans="1:64" x14ac:dyDescent="0.25">
      <c r="A3" t="s">
        <v>262</v>
      </c>
      <c r="B3" t="s">
        <v>263</v>
      </c>
      <c r="C3" s="17">
        <v>44694</v>
      </c>
      <c r="D3" s="7">
        <v>445000</v>
      </c>
      <c r="E3" t="s">
        <v>29</v>
      </c>
      <c r="F3" t="s">
        <v>30</v>
      </c>
      <c r="G3" s="7">
        <v>445000</v>
      </c>
      <c r="H3" s="7">
        <v>219400</v>
      </c>
      <c r="I3" s="12">
        <v>49.303370786516851</v>
      </c>
      <c r="J3" s="7">
        <v>464119</v>
      </c>
      <c r="K3" s="7">
        <v>41200</v>
      </c>
      <c r="L3" s="7">
        <v>403800</v>
      </c>
      <c r="M3" s="7">
        <v>412603.90625</v>
      </c>
      <c r="N3" s="22">
        <v>0.97866257173855831</v>
      </c>
      <c r="O3" s="27">
        <v>1666</v>
      </c>
      <c r="P3" s="32">
        <v>242.37695078031211</v>
      </c>
      <c r="Q3" s="37" t="s">
        <v>260</v>
      </c>
      <c r="R3" s="42">
        <v>1.7705674965004747</v>
      </c>
      <c r="S3" t="s">
        <v>32</v>
      </c>
      <c r="U3" s="7">
        <v>41200</v>
      </c>
      <c r="V3" t="s">
        <v>33</v>
      </c>
      <c r="W3" s="17" t="s">
        <v>34</v>
      </c>
      <c r="Y3" t="s">
        <v>261</v>
      </c>
      <c r="Z3">
        <v>401</v>
      </c>
      <c r="AA3">
        <v>92</v>
      </c>
    </row>
    <row r="4" spans="1:64" x14ac:dyDescent="0.25">
      <c r="A4" t="s">
        <v>264</v>
      </c>
      <c r="B4" t="s">
        <v>265</v>
      </c>
      <c r="C4" s="17">
        <v>44061</v>
      </c>
      <c r="D4" s="7">
        <v>390000</v>
      </c>
      <c r="E4" t="s">
        <v>40</v>
      </c>
      <c r="F4" t="s">
        <v>30</v>
      </c>
      <c r="G4" s="7">
        <v>390000</v>
      </c>
      <c r="H4" s="7">
        <v>199600</v>
      </c>
      <c r="I4" s="12">
        <v>51.179487179487182</v>
      </c>
      <c r="J4" s="7">
        <v>457688</v>
      </c>
      <c r="K4" s="7">
        <v>41200</v>
      </c>
      <c r="L4" s="7">
        <v>348800</v>
      </c>
      <c r="M4" s="7">
        <v>406329.75</v>
      </c>
      <c r="N4" s="22">
        <v>0.85841610170065075</v>
      </c>
      <c r="O4" s="27">
        <v>2400</v>
      </c>
      <c r="P4" s="32">
        <v>145.33333333333334</v>
      </c>
      <c r="Q4" s="37" t="s">
        <v>260</v>
      </c>
      <c r="R4" s="42">
        <v>10.254079507290282</v>
      </c>
      <c r="S4" t="s">
        <v>32</v>
      </c>
      <c r="U4" s="7">
        <v>41200</v>
      </c>
      <c r="V4" t="s">
        <v>33</v>
      </c>
      <c r="W4" s="17" t="s">
        <v>34</v>
      </c>
      <c r="Y4" t="s">
        <v>261</v>
      </c>
      <c r="Z4">
        <v>401</v>
      </c>
      <c r="AA4">
        <v>92</v>
      </c>
    </row>
    <row r="5" spans="1:64" ht="15.75" thickBot="1" x14ac:dyDescent="0.3">
      <c r="A5" t="s">
        <v>266</v>
      </c>
      <c r="B5" t="s">
        <v>267</v>
      </c>
      <c r="C5" s="17">
        <v>44524</v>
      </c>
      <c r="D5" s="7">
        <v>428000</v>
      </c>
      <c r="E5" t="s">
        <v>29</v>
      </c>
      <c r="F5" t="s">
        <v>30</v>
      </c>
      <c r="G5" s="7">
        <v>428000</v>
      </c>
      <c r="H5" s="7">
        <v>149800</v>
      </c>
      <c r="I5" s="12">
        <v>35</v>
      </c>
      <c r="J5" s="7">
        <v>373068</v>
      </c>
      <c r="K5" s="7">
        <v>41200</v>
      </c>
      <c r="L5" s="7">
        <v>386800</v>
      </c>
      <c r="M5" s="7">
        <v>323773.65625</v>
      </c>
      <c r="N5" s="22">
        <v>1.1946617414152267</v>
      </c>
      <c r="O5" s="27">
        <v>1763</v>
      </c>
      <c r="P5" s="32">
        <v>219.39875212705616</v>
      </c>
      <c r="Q5" s="37" t="s">
        <v>260</v>
      </c>
      <c r="R5" s="42">
        <v>23.370484464167319</v>
      </c>
      <c r="S5" t="s">
        <v>32</v>
      </c>
      <c r="U5" s="7">
        <v>41200</v>
      </c>
      <c r="V5" t="s">
        <v>33</v>
      </c>
      <c r="W5" s="17" t="s">
        <v>34</v>
      </c>
      <c r="Y5" t="s">
        <v>261</v>
      </c>
      <c r="Z5">
        <v>401</v>
      </c>
      <c r="AA5">
        <v>93</v>
      </c>
    </row>
    <row r="6" spans="1:64" ht="15.75" thickTop="1" x14ac:dyDescent="0.25">
      <c r="A6" s="3"/>
      <c r="B6" s="3"/>
      <c r="C6" s="18" t="s">
        <v>119</v>
      </c>
      <c r="D6" s="8">
        <v>1618000</v>
      </c>
      <c r="E6" s="3"/>
      <c r="F6" s="3"/>
      <c r="G6" s="8">
        <v>1618000</v>
      </c>
      <c r="H6" s="8">
        <v>753600</v>
      </c>
      <c r="I6" s="13"/>
      <c r="J6" s="8">
        <v>1732147</v>
      </c>
      <c r="K6" s="8"/>
      <c r="L6" s="8">
        <v>1453200</v>
      </c>
      <c r="M6" s="8">
        <v>1529119.03125</v>
      </c>
      <c r="N6" s="23"/>
      <c r="O6" s="28"/>
      <c r="P6" s="33">
        <v>180.78983302467245</v>
      </c>
      <c r="Q6" s="38"/>
      <c r="R6" s="43">
        <v>1.060576628499954</v>
      </c>
      <c r="S6" s="3"/>
      <c r="T6" s="3"/>
      <c r="U6" s="8"/>
      <c r="V6" s="3"/>
      <c r="W6" s="18"/>
      <c r="X6" s="3"/>
      <c r="Y6" s="3"/>
      <c r="Z6" s="3"/>
      <c r="AA6" s="3"/>
    </row>
    <row r="7" spans="1:64" x14ac:dyDescent="0.25">
      <c r="A7" s="4"/>
      <c r="B7" s="4"/>
      <c r="C7" s="19"/>
      <c r="D7" s="9"/>
      <c r="E7" s="4"/>
      <c r="F7" s="4"/>
      <c r="G7" s="9"/>
      <c r="H7" s="9" t="s">
        <v>120</v>
      </c>
      <c r="I7" s="14">
        <v>46.576019777503092</v>
      </c>
      <c r="J7" s="9"/>
      <c r="K7" s="9"/>
      <c r="L7" s="9"/>
      <c r="M7" s="9" t="s">
        <v>121</v>
      </c>
      <c r="N7" s="24">
        <v>0.95035113048855402</v>
      </c>
      <c r="O7" s="29"/>
      <c r="P7" s="34" t="s">
        <v>122</v>
      </c>
      <c r="Q7" s="39">
        <v>0.17088812604732562</v>
      </c>
      <c r="R7" s="44"/>
      <c r="S7" s="4"/>
      <c r="T7" s="4"/>
      <c r="U7" s="9"/>
      <c r="V7" s="4"/>
      <c r="W7" s="19"/>
      <c r="X7" s="4"/>
      <c r="Y7" s="4"/>
      <c r="Z7" s="4"/>
      <c r="AA7" s="4"/>
    </row>
    <row r="8" spans="1:64" x14ac:dyDescent="0.25">
      <c r="A8" s="5"/>
      <c r="B8" s="5"/>
      <c r="C8" s="20"/>
      <c r="D8" s="10"/>
      <c r="E8" s="5"/>
      <c r="F8" s="5"/>
      <c r="G8" s="10"/>
      <c r="H8" s="10" t="s">
        <v>123</v>
      </c>
      <c r="I8" s="15">
        <v>8.0059789998025526</v>
      </c>
      <c r="J8" s="10"/>
      <c r="K8" s="10"/>
      <c r="L8" s="10"/>
      <c r="M8" s="10" t="s">
        <v>124</v>
      </c>
      <c r="N8" s="25">
        <v>0.96095689677355356</v>
      </c>
      <c r="O8" s="30"/>
      <c r="P8" s="35" t="s">
        <v>125</v>
      </c>
      <c r="Q8" s="46">
        <v>12.570525980333903</v>
      </c>
      <c r="R8" s="45" t="s">
        <v>126</v>
      </c>
      <c r="S8" s="5">
        <v>13.081258922788196</v>
      </c>
      <c r="T8" s="5"/>
      <c r="U8" s="10"/>
      <c r="V8" s="5"/>
      <c r="W8" s="20"/>
      <c r="X8" s="5"/>
      <c r="Y8" s="5"/>
      <c r="Z8" s="5"/>
      <c r="AA8" s="5"/>
    </row>
    <row r="13" spans="1:64" x14ac:dyDescent="0.25">
      <c r="A13" t="s">
        <v>311</v>
      </c>
    </row>
    <row r="14" spans="1:64" x14ac:dyDescent="0.25">
      <c r="A14" t="s">
        <v>312</v>
      </c>
    </row>
    <row r="15" spans="1:64" x14ac:dyDescent="0.25">
      <c r="A15" t="s">
        <v>313</v>
      </c>
    </row>
  </sheetData>
  <pageMargins left="0.7" right="0.7" top="0.75" bottom="0.7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9804E-4F6B-4890-9CA7-477542D93365}">
  <sheetPr>
    <pageSetUpPr fitToPage="1"/>
  </sheetPr>
  <dimension ref="A1:BL10"/>
  <sheetViews>
    <sheetView workbookViewId="0">
      <selection activeCell="C22" sqref="C22"/>
    </sheetView>
  </sheetViews>
  <sheetFormatPr defaultRowHeight="15" x14ac:dyDescent="0.25"/>
  <cols>
    <col min="1" max="1" width="14.28515625" bestFit="1" customWidth="1"/>
    <col min="2" max="2" width="20.57031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7" bestFit="1" customWidth="1"/>
    <col min="16" max="16" width="15.5703125" style="32" bestFit="1" customWidth="1"/>
    <col min="17" max="17" width="8.7109375" style="40" bestFit="1" customWidth="1"/>
    <col min="18" max="18" width="18.85546875" style="42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67.7109375" bestFit="1" customWidth="1"/>
    <col min="25" max="25" width="10.42578125" bestFit="1" customWidth="1"/>
    <col min="26" max="27" width="13.710937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290</v>
      </c>
      <c r="B2" t="s">
        <v>291</v>
      </c>
      <c r="C2" s="17">
        <v>43241</v>
      </c>
      <c r="D2" s="7">
        <v>1802000</v>
      </c>
      <c r="E2" t="s">
        <v>40</v>
      </c>
      <c r="F2" t="s">
        <v>30</v>
      </c>
      <c r="G2" s="7">
        <f>D2*0.78</f>
        <v>1405560</v>
      </c>
      <c r="H2" s="7">
        <v>873950</v>
      </c>
      <c r="I2" s="12">
        <f>H2/G2*100</f>
        <v>62.178064259085339</v>
      </c>
      <c r="J2" s="7">
        <v>1881634</v>
      </c>
      <c r="K2" s="7">
        <f>324800+272527</f>
        <v>597327</v>
      </c>
      <c r="L2" s="7">
        <f>G2-K2</f>
        <v>808233</v>
      </c>
      <c r="M2" s="7">
        <v>857364.21053000004</v>
      </c>
      <c r="N2" s="22">
        <f>L2/M2</f>
        <v>0.94269505313310387</v>
      </c>
      <c r="O2" s="27">
        <v>25749</v>
      </c>
      <c r="P2" s="32">
        <f>L2/O2</f>
        <v>31.388908307118722</v>
      </c>
      <c r="Q2" s="37" t="s">
        <v>292</v>
      </c>
      <c r="R2" s="42">
        <f>ABS(N10-N2)*100</f>
        <v>0</v>
      </c>
      <c r="S2" t="s">
        <v>32</v>
      </c>
      <c r="U2" s="7">
        <v>795755</v>
      </c>
      <c r="V2" t="s">
        <v>33</v>
      </c>
      <c r="W2" s="17" t="s">
        <v>34</v>
      </c>
      <c r="X2" t="s">
        <v>293</v>
      </c>
      <c r="Z2">
        <v>301</v>
      </c>
      <c r="AA2">
        <v>77</v>
      </c>
    </row>
    <row r="3" spans="1:64" x14ac:dyDescent="0.25">
      <c r="A3" t="s">
        <v>294</v>
      </c>
      <c r="B3" t="s">
        <v>295</v>
      </c>
      <c r="C3" s="17">
        <v>42860</v>
      </c>
      <c r="D3" s="7">
        <v>450000</v>
      </c>
      <c r="E3" t="s">
        <v>40</v>
      </c>
      <c r="F3" t="s">
        <v>30</v>
      </c>
      <c r="G3" s="7">
        <v>450000</v>
      </c>
      <c r="H3" s="7">
        <v>206300</v>
      </c>
      <c r="I3" s="12">
        <v>45.844444444444441</v>
      </c>
      <c r="J3" s="7">
        <v>682534</v>
      </c>
      <c r="K3" s="7">
        <v>75418</v>
      </c>
      <c r="L3" s="7">
        <v>374582</v>
      </c>
      <c r="M3" s="7">
        <v>867308.57143000001</v>
      </c>
      <c r="N3" s="22">
        <v>0.43189011655032666</v>
      </c>
      <c r="O3" s="27">
        <v>48200</v>
      </c>
      <c r="P3" s="32">
        <v>7.7714107883817425</v>
      </c>
      <c r="Q3" s="37" t="s">
        <v>296</v>
      </c>
      <c r="R3" s="42">
        <v>22.471986213565849</v>
      </c>
      <c r="U3" s="7">
        <v>37735</v>
      </c>
      <c r="V3" t="s">
        <v>33</v>
      </c>
      <c r="W3" s="17" t="s">
        <v>34</v>
      </c>
      <c r="X3" t="s">
        <v>297</v>
      </c>
      <c r="Y3" t="s">
        <v>298</v>
      </c>
      <c r="Z3">
        <v>301</v>
      </c>
      <c r="AA3">
        <v>0</v>
      </c>
    </row>
    <row r="4" spans="1:64" x14ac:dyDescent="0.25">
      <c r="A4" t="s">
        <v>299</v>
      </c>
      <c r="B4" t="s">
        <v>300</v>
      </c>
      <c r="C4" s="17">
        <v>44312</v>
      </c>
      <c r="D4" s="7">
        <v>415000</v>
      </c>
      <c r="E4" t="s">
        <v>40</v>
      </c>
      <c r="F4" t="s">
        <v>30</v>
      </c>
      <c r="G4" s="7">
        <v>415000</v>
      </c>
      <c r="H4" s="7">
        <v>151800</v>
      </c>
      <c r="I4" s="12">
        <v>36.578313253012048</v>
      </c>
      <c r="J4" s="7">
        <v>303669</v>
      </c>
      <c r="K4" s="7">
        <v>47073</v>
      </c>
      <c r="L4" s="7">
        <v>367927</v>
      </c>
      <c r="M4" s="7">
        <v>356565.71428999997</v>
      </c>
      <c r="N4" s="22">
        <v>1.0037136198420431</v>
      </c>
      <c r="O4" s="27">
        <v>14088</v>
      </c>
      <c r="P4" s="32">
        <v>26.116340147643385</v>
      </c>
      <c r="Q4" s="37" t="s">
        <v>296</v>
      </c>
      <c r="R4" s="42">
        <v>34.710364115605799</v>
      </c>
      <c r="U4" s="7">
        <v>47073</v>
      </c>
      <c r="V4" t="s">
        <v>33</v>
      </c>
      <c r="W4" s="17" t="s">
        <v>34</v>
      </c>
      <c r="Y4" t="s">
        <v>298</v>
      </c>
      <c r="Z4">
        <v>301</v>
      </c>
      <c r="AA4">
        <v>0</v>
      </c>
    </row>
    <row r="5" spans="1:64" x14ac:dyDescent="0.25">
      <c r="A5" t="s">
        <v>301</v>
      </c>
      <c r="B5" t="s">
        <v>302</v>
      </c>
      <c r="C5" s="17">
        <v>44019</v>
      </c>
      <c r="D5" s="7">
        <v>100000</v>
      </c>
      <c r="E5" t="s">
        <v>40</v>
      </c>
      <c r="F5" t="s">
        <v>30</v>
      </c>
      <c r="G5" s="7">
        <v>100000</v>
      </c>
      <c r="H5" s="7">
        <v>64500</v>
      </c>
      <c r="I5" s="12">
        <v>64.5</v>
      </c>
      <c r="J5" s="7">
        <v>128983</v>
      </c>
      <c r="K5" s="7">
        <v>12373</v>
      </c>
      <c r="L5" s="7">
        <v>87627</v>
      </c>
      <c r="M5" s="7">
        <v>166585.71429</v>
      </c>
      <c r="N5" s="22">
        <v>0.52601749419794142</v>
      </c>
      <c r="O5" s="27">
        <v>16472</v>
      </c>
      <c r="P5" s="32">
        <v>5.3197547353084023</v>
      </c>
      <c r="Q5" s="37" t="s">
        <v>296</v>
      </c>
      <c r="R5" s="42">
        <v>13.059248448804372</v>
      </c>
      <c r="U5" s="7">
        <v>11859</v>
      </c>
      <c r="V5" t="s">
        <v>33</v>
      </c>
      <c r="W5" s="17" t="s">
        <v>34</v>
      </c>
      <c r="Y5" t="s">
        <v>298</v>
      </c>
      <c r="Z5">
        <v>301</v>
      </c>
      <c r="AA5">
        <v>0</v>
      </c>
    </row>
    <row r="6" spans="1:64" x14ac:dyDescent="0.25">
      <c r="A6" t="s">
        <v>301</v>
      </c>
      <c r="B6" t="s">
        <v>302</v>
      </c>
      <c r="C6" s="17">
        <v>44055</v>
      </c>
      <c r="D6" s="7">
        <v>150000</v>
      </c>
      <c r="E6" t="s">
        <v>40</v>
      </c>
      <c r="F6" t="s">
        <v>30</v>
      </c>
      <c r="G6" s="7">
        <v>150000</v>
      </c>
      <c r="H6" s="7">
        <v>64500</v>
      </c>
      <c r="I6" s="12">
        <v>43</v>
      </c>
      <c r="J6" s="7">
        <v>128983</v>
      </c>
      <c r="K6" s="7">
        <v>12373</v>
      </c>
      <c r="L6" s="7">
        <v>137627</v>
      </c>
      <c r="M6" s="7">
        <v>166585.71429</v>
      </c>
      <c r="N6" s="22">
        <v>0.82616327928583744</v>
      </c>
      <c r="O6" s="27">
        <v>16472</v>
      </c>
      <c r="P6" s="32">
        <v>8.3552088392423514</v>
      </c>
      <c r="Q6" s="37" t="s">
        <v>296</v>
      </c>
      <c r="R6" s="42">
        <v>16.955330059985229</v>
      </c>
      <c r="U6" s="7">
        <v>11859</v>
      </c>
      <c r="V6" t="s">
        <v>33</v>
      </c>
      <c r="W6" s="17" t="s">
        <v>34</v>
      </c>
      <c r="Y6" t="s">
        <v>298</v>
      </c>
      <c r="Z6">
        <v>301</v>
      </c>
      <c r="AA6">
        <v>0</v>
      </c>
    </row>
    <row r="7" spans="1:64" ht="15.75" thickBot="1" x14ac:dyDescent="0.3">
      <c r="A7" t="s">
        <v>303</v>
      </c>
      <c r="B7" t="s">
        <v>304</v>
      </c>
      <c r="C7" s="17">
        <v>44350</v>
      </c>
      <c r="D7" s="7">
        <v>175000</v>
      </c>
      <c r="E7" t="s">
        <v>29</v>
      </c>
      <c r="F7" t="s">
        <v>30</v>
      </c>
      <c r="G7" s="7">
        <v>175000</v>
      </c>
      <c r="H7" s="7">
        <v>177700</v>
      </c>
      <c r="I7" s="12">
        <v>101.54285714285713</v>
      </c>
      <c r="J7" s="7">
        <v>131736</v>
      </c>
      <c r="K7" s="7">
        <v>14720</v>
      </c>
      <c r="L7" s="7">
        <v>160280</v>
      </c>
      <c r="M7" s="7">
        <v>149828.42509999999</v>
      </c>
      <c r="N7" s="22">
        <v>1.0697569562853264</v>
      </c>
      <c r="O7" s="27">
        <v>7577</v>
      </c>
      <c r="P7" s="32">
        <v>21.153490827504289</v>
      </c>
      <c r="Q7" s="37" t="s">
        <v>305</v>
      </c>
      <c r="R7" s="42">
        <v>45.472950990317152</v>
      </c>
      <c r="U7" s="7">
        <v>1</v>
      </c>
      <c r="V7" t="s">
        <v>33</v>
      </c>
      <c r="W7" s="17" t="s">
        <v>34</v>
      </c>
      <c r="Z7">
        <v>301</v>
      </c>
      <c r="AA7">
        <v>0</v>
      </c>
    </row>
    <row r="8" spans="1:64" ht="15.75" thickTop="1" x14ac:dyDescent="0.25">
      <c r="A8" s="3"/>
      <c r="B8" s="3"/>
      <c r="C8" s="18" t="s">
        <v>119</v>
      </c>
      <c r="D8" s="8">
        <f>+SUM(D2:D2)</f>
        <v>1802000</v>
      </c>
      <c r="E8" s="3"/>
      <c r="F8" s="3"/>
      <c r="G8" s="8">
        <f>+SUM(G2:G2)</f>
        <v>1405560</v>
      </c>
      <c r="H8" s="8">
        <f>+SUM(H2:H7)</f>
        <v>1538750</v>
      </c>
      <c r="I8" s="13"/>
      <c r="J8" s="8">
        <f>+SUM(J2:J2)</f>
        <v>1881634</v>
      </c>
      <c r="K8" s="8"/>
      <c r="L8" s="8">
        <f>+SUM(L2:L7)</f>
        <v>1936276</v>
      </c>
      <c r="M8" s="8">
        <f>+SUM(M2:M7)</f>
        <v>2564238.34993</v>
      </c>
      <c r="N8" s="23"/>
      <c r="O8" s="28"/>
      <c r="P8" s="33">
        <f>AVERAGE(P2:P2)</f>
        <v>31.388908307118722</v>
      </c>
      <c r="Q8" s="38"/>
      <c r="R8" s="43">
        <f>ABS(N10-N9)*100</f>
        <v>18.758740097087113</v>
      </c>
      <c r="S8" s="3"/>
      <c r="T8" s="3"/>
      <c r="U8" s="8"/>
      <c r="V8" s="3"/>
      <c r="W8" s="18"/>
      <c r="X8" s="3"/>
      <c r="Y8" s="3"/>
      <c r="Z8" s="3"/>
      <c r="AA8" s="3"/>
    </row>
    <row r="9" spans="1:64" x14ac:dyDescent="0.25">
      <c r="A9" s="4"/>
      <c r="B9" s="4"/>
      <c r="C9" s="19"/>
      <c r="D9" s="9"/>
      <c r="E9" s="4"/>
      <c r="F9" s="4"/>
      <c r="G9" s="9"/>
      <c r="H9" s="9" t="s">
        <v>120</v>
      </c>
      <c r="I9" s="14">
        <f>H8/G8*100</f>
        <v>109.47593841600501</v>
      </c>
      <c r="J9" s="9"/>
      <c r="K9" s="9"/>
      <c r="L9" s="9"/>
      <c r="M9" s="9" t="s">
        <v>121</v>
      </c>
      <c r="N9" s="24">
        <f>L8/M8</f>
        <v>0.75510765216223275</v>
      </c>
      <c r="O9" s="29"/>
      <c r="P9" s="34" t="s">
        <v>122</v>
      </c>
      <c r="Q9" s="39" t="e">
        <f>STDEV(N2:N2)</f>
        <v>#DIV/0!</v>
      </c>
      <c r="R9" s="44"/>
      <c r="S9" s="4"/>
      <c r="T9" s="4"/>
      <c r="U9" s="9"/>
      <c r="V9" s="4"/>
      <c r="W9" s="19"/>
      <c r="X9" s="4"/>
      <c r="Y9" s="4"/>
      <c r="Z9" s="4"/>
      <c r="AA9" s="4"/>
    </row>
    <row r="10" spans="1:64" x14ac:dyDescent="0.25">
      <c r="A10" s="5"/>
      <c r="B10" s="5"/>
      <c r="C10" s="20"/>
      <c r="D10" s="10"/>
      <c r="E10" s="5"/>
      <c r="F10" s="5"/>
      <c r="G10" s="10"/>
      <c r="H10" s="10" t="s">
        <v>123</v>
      </c>
      <c r="I10" s="15" t="e">
        <f>STDEV(I2:I2)</f>
        <v>#DIV/0!</v>
      </c>
      <c r="J10" s="10"/>
      <c r="K10" s="10"/>
      <c r="L10" s="10"/>
      <c r="M10" s="10" t="s">
        <v>124</v>
      </c>
      <c r="N10" s="25">
        <f>AVERAGE(N2:N2)</f>
        <v>0.94269505313310387</v>
      </c>
      <c r="O10" s="30"/>
      <c r="P10" s="35" t="s">
        <v>125</v>
      </c>
      <c r="Q10" s="46">
        <f>AVERAGE(R2:R2)</f>
        <v>0</v>
      </c>
      <c r="R10" s="45" t="s">
        <v>126</v>
      </c>
      <c r="S10" s="5">
        <f>+(Q10/N10)</f>
        <v>0</v>
      </c>
      <c r="T10" s="5"/>
      <c r="U10" s="10"/>
      <c r="V10" s="5"/>
      <c r="W10" s="20"/>
      <c r="X10" s="5"/>
      <c r="Y10" s="5"/>
      <c r="Z10" s="5"/>
      <c r="AA10" s="5"/>
    </row>
  </sheetData>
  <conditionalFormatting sqref="A2:AA7">
    <cfRule type="expression" dxfId="3" priority="1" stopIfTrue="1">
      <formula>MOD(ROW(),4)&gt;1</formula>
    </cfRule>
    <cfRule type="expression" dxfId="2" priority="2" stopIfTrue="1">
      <formula>MOD(ROW(),4)&lt;2</formula>
    </cfRule>
  </conditionalFormatting>
  <pageMargins left="0.7" right="0.7" top="0.75" bottom="0.75" header="0.3" footer="0.3"/>
  <pageSetup paperSize="5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DE7B-1ECD-4470-A046-362B52B925F3}">
  <dimension ref="A1:BL45"/>
  <sheetViews>
    <sheetView topLeftCell="A22" workbookViewId="0">
      <selection activeCell="A2" sqref="A2:XFD2"/>
    </sheetView>
  </sheetViews>
  <sheetFormatPr defaultRowHeight="15" x14ac:dyDescent="0.25"/>
  <cols>
    <col min="1" max="1" width="14.28515625" bestFit="1" customWidth="1"/>
    <col min="2" max="2" width="23.42578125" bestFit="1" customWidth="1"/>
    <col min="3" max="3" width="9.28515625" style="17" bestFit="1" customWidth="1"/>
    <col min="4" max="4" width="11.85546875" style="7" bestFit="1" customWidth="1"/>
    <col min="5" max="5" width="5.5703125" bestFit="1" customWidth="1"/>
    <col min="6" max="6" width="19.5703125" bestFit="1" customWidth="1"/>
    <col min="7" max="7" width="11.85546875" style="7" bestFit="1" customWidth="1"/>
    <col min="8" max="8" width="14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.7109375" style="22" bestFit="1" customWidth="1"/>
    <col min="15" max="15" width="10.140625" style="27" bestFit="1" customWidth="1"/>
    <col min="16" max="16" width="15.5703125" style="32" bestFit="1" customWidth="1"/>
    <col min="17" max="17" width="8.7109375" style="40" bestFit="1" customWidth="1"/>
    <col min="18" max="18" width="18.85546875" style="42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67.7109375" bestFit="1" customWidth="1"/>
    <col min="25" max="25" width="19.140625" bestFit="1" customWidth="1"/>
    <col min="26" max="27" width="13.710937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58</v>
      </c>
      <c r="B2" t="s">
        <v>59</v>
      </c>
      <c r="C2" s="17">
        <v>44594</v>
      </c>
      <c r="D2" s="7">
        <v>191175</v>
      </c>
      <c r="E2" t="s">
        <v>40</v>
      </c>
      <c r="F2" t="s">
        <v>60</v>
      </c>
      <c r="G2" s="7">
        <v>191175</v>
      </c>
      <c r="H2" s="7">
        <v>128500</v>
      </c>
      <c r="I2" s="12">
        <f t="shared" ref="I2:I42" si="0">H2/G2*100</f>
        <v>67.215901660782009</v>
      </c>
      <c r="J2" s="7">
        <v>292835</v>
      </c>
      <c r="K2" s="7">
        <v>105841</v>
      </c>
      <c r="L2" s="7">
        <f t="shared" ref="L2:L42" si="1">G2-K2</f>
        <v>85334</v>
      </c>
      <c r="M2" s="7">
        <v>182433.171875</v>
      </c>
      <c r="N2" s="22">
        <f t="shared" ref="N2:N42" si="2">L2/M2</f>
        <v>0.46775484481774704</v>
      </c>
      <c r="O2" s="27">
        <v>1470</v>
      </c>
      <c r="P2" s="32">
        <f t="shared" ref="P2:P42" si="3">L2/O2</f>
        <v>58.050340136054423</v>
      </c>
      <c r="Q2" s="37" t="s">
        <v>31</v>
      </c>
      <c r="R2" s="42" t="e">
        <f>ABS(#REF!-N2)*100</f>
        <v>#REF!</v>
      </c>
      <c r="S2" t="s">
        <v>32</v>
      </c>
      <c r="U2" s="7">
        <v>87935</v>
      </c>
      <c r="V2" t="s">
        <v>33</v>
      </c>
      <c r="W2" s="17" t="s">
        <v>34</v>
      </c>
      <c r="Y2" t="s">
        <v>35</v>
      </c>
      <c r="Z2">
        <v>401</v>
      </c>
      <c r="AA2">
        <v>81</v>
      </c>
    </row>
    <row r="3" spans="1:64" x14ac:dyDescent="0.25">
      <c r="A3" t="s">
        <v>76</v>
      </c>
      <c r="B3" t="s">
        <v>77</v>
      </c>
      <c r="C3" s="17">
        <v>44237</v>
      </c>
      <c r="D3" s="7">
        <v>150500</v>
      </c>
      <c r="E3" t="s">
        <v>29</v>
      </c>
      <c r="F3" t="s">
        <v>30</v>
      </c>
      <c r="G3" s="7">
        <v>150500</v>
      </c>
      <c r="H3" s="7">
        <v>84700</v>
      </c>
      <c r="I3" s="12">
        <f t="shared" si="0"/>
        <v>56.279069767441861</v>
      </c>
      <c r="J3" s="7">
        <v>193939</v>
      </c>
      <c r="K3" s="7">
        <v>88000</v>
      </c>
      <c r="L3" s="7">
        <f t="shared" si="1"/>
        <v>62500</v>
      </c>
      <c r="M3" s="7">
        <v>103355.125</v>
      </c>
      <c r="N3" s="22">
        <f t="shared" si="2"/>
        <v>0.60471118389146161</v>
      </c>
      <c r="O3" s="27">
        <v>1380</v>
      </c>
      <c r="P3" s="32">
        <f t="shared" si="3"/>
        <v>45.289855072463766</v>
      </c>
      <c r="Q3" s="37" t="s">
        <v>31</v>
      </c>
      <c r="R3" s="42">
        <f>ABS(N30-N3)*100</f>
        <v>62.847253843050119</v>
      </c>
      <c r="S3" t="s">
        <v>55</v>
      </c>
      <c r="U3" s="7">
        <v>88000</v>
      </c>
      <c r="V3" t="s">
        <v>33</v>
      </c>
      <c r="W3" s="17" t="s">
        <v>34</v>
      </c>
      <c r="Y3" t="s">
        <v>35</v>
      </c>
      <c r="Z3">
        <v>401</v>
      </c>
      <c r="AA3">
        <v>54</v>
      </c>
    </row>
    <row r="4" spans="1:64" x14ac:dyDescent="0.25">
      <c r="A4" t="s">
        <v>76</v>
      </c>
      <c r="B4" t="s">
        <v>77</v>
      </c>
      <c r="C4" s="17">
        <v>44393</v>
      </c>
      <c r="D4" s="7">
        <v>160000</v>
      </c>
      <c r="E4" t="s">
        <v>29</v>
      </c>
      <c r="F4" t="s">
        <v>30</v>
      </c>
      <c r="G4" s="7">
        <v>160000</v>
      </c>
      <c r="H4" s="7">
        <v>85900</v>
      </c>
      <c r="I4" s="12">
        <f t="shared" si="0"/>
        <v>53.6875</v>
      </c>
      <c r="J4" s="7">
        <v>193939</v>
      </c>
      <c r="K4" s="7">
        <v>88000</v>
      </c>
      <c r="L4" s="7">
        <f t="shared" si="1"/>
        <v>72000</v>
      </c>
      <c r="M4" s="7">
        <v>103355.125</v>
      </c>
      <c r="N4" s="22">
        <f t="shared" si="2"/>
        <v>0.6966272838429638</v>
      </c>
      <c r="O4" s="27">
        <v>1380</v>
      </c>
      <c r="P4" s="32">
        <f t="shared" si="3"/>
        <v>52.173913043478258</v>
      </c>
      <c r="Q4" s="37" t="s">
        <v>31</v>
      </c>
      <c r="R4" s="42">
        <f>ABS(N30-N4)*100</f>
        <v>53.655643847899903</v>
      </c>
      <c r="S4" t="s">
        <v>55</v>
      </c>
      <c r="U4" s="7">
        <v>88000</v>
      </c>
      <c r="V4" t="s">
        <v>33</v>
      </c>
      <c r="W4" s="17" t="s">
        <v>34</v>
      </c>
      <c r="Y4" t="s">
        <v>35</v>
      </c>
      <c r="Z4">
        <v>401</v>
      </c>
      <c r="AA4">
        <v>54</v>
      </c>
    </row>
    <row r="5" spans="1:64" x14ac:dyDescent="0.25">
      <c r="A5" t="s">
        <v>63</v>
      </c>
      <c r="B5" t="s">
        <v>64</v>
      </c>
      <c r="C5" s="17">
        <v>44470</v>
      </c>
      <c r="D5" s="7">
        <v>292400</v>
      </c>
      <c r="E5" t="s">
        <v>29</v>
      </c>
      <c r="F5" t="s">
        <v>30</v>
      </c>
      <c r="G5" s="7">
        <v>292400</v>
      </c>
      <c r="H5" s="7">
        <v>158700</v>
      </c>
      <c r="I5" s="12">
        <f t="shared" si="0"/>
        <v>54.274965800273598</v>
      </c>
      <c r="J5" s="7">
        <v>360049</v>
      </c>
      <c r="K5" s="7">
        <v>130298</v>
      </c>
      <c r="L5" s="7">
        <f t="shared" si="1"/>
        <v>162102</v>
      </c>
      <c r="M5" s="7">
        <v>224147.3125</v>
      </c>
      <c r="N5" s="22">
        <f t="shared" si="2"/>
        <v>0.72319403784955039</v>
      </c>
      <c r="O5" s="27">
        <v>2136</v>
      </c>
      <c r="P5" s="32">
        <f t="shared" si="3"/>
        <v>75.890449438202253</v>
      </c>
      <c r="Q5" s="37" t="s">
        <v>31</v>
      </c>
      <c r="R5" s="42">
        <f>ABS(N42-N5)*100</f>
        <v>88.277756745158086</v>
      </c>
      <c r="S5" t="s">
        <v>32</v>
      </c>
      <c r="U5" s="7">
        <v>115400</v>
      </c>
      <c r="V5" t="s">
        <v>33</v>
      </c>
      <c r="W5" s="17" t="s">
        <v>34</v>
      </c>
      <c r="Y5" t="s">
        <v>35</v>
      </c>
      <c r="Z5">
        <v>401</v>
      </c>
      <c r="AA5">
        <v>86</v>
      </c>
    </row>
    <row r="6" spans="1:64" x14ac:dyDescent="0.25">
      <c r="A6" t="s">
        <v>98</v>
      </c>
      <c r="B6" t="s">
        <v>99</v>
      </c>
      <c r="C6" s="17">
        <v>43885</v>
      </c>
      <c r="D6" s="7">
        <v>299000</v>
      </c>
      <c r="E6" t="s">
        <v>40</v>
      </c>
      <c r="F6" t="s">
        <v>30</v>
      </c>
      <c r="G6" s="7">
        <v>299000</v>
      </c>
      <c r="H6" s="7">
        <v>114100</v>
      </c>
      <c r="I6" s="12">
        <f t="shared" si="0"/>
        <v>38.160535117056853</v>
      </c>
      <c r="J6" s="7">
        <v>366493</v>
      </c>
      <c r="K6" s="7">
        <v>41440</v>
      </c>
      <c r="L6" s="7">
        <f t="shared" si="1"/>
        <v>257560</v>
      </c>
      <c r="M6" s="7">
        <v>317124.875</v>
      </c>
      <c r="N6" s="22">
        <f t="shared" si="2"/>
        <v>0.81217217665438579</v>
      </c>
      <c r="O6" s="27">
        <v>1824</v>
      </c>
      <c r="P6" s="32">
        <f t="shared" si="3"/>
        <v>141.20614035087721</v>
      </c>
      <c r="Q6" s="37" t="s">
        <v>31</v>
      </c>
      <c r="R6" s="42">
        <f>ABS(N20-N6)*100</f>
        <v>26.515990387869458</v>
      </c>
      <c r="S6" t="s">
        <v>32</v>
      </c>
      <c r="U6" s="7">
        <v>41440</v>
      </c>
      <c r="V6" t="s">
        <v>33</v>
      </c>
      <c r="W6" s="17" t="s">
        <v>34</v>
      </c>
      <c r="Y6" t="s">
        <v>35</v>
      </c>
      <c r="Z6">
        <v>401</v>
      </c>
      <c r="AA6">
        <v>84</v>
      </c>
    </row>
    <row r="7" spans="1:64" x14ac:dyDescent="0.25">
      <c r="A7" t="s">
        <v>48</v>
      </c>
      <c r="B7" t="s">
        <v>49</v>
      </c>
      <c r="C7" s="17">
        <v>44270</v>
      </c>
      <c r="D7" s="7">
        <v>177337</v>
      </c>
      <c r="E7" t="s">
        <v>50</v>
      </c>
      <c r="F7" t="s">
        <v>30</v>
      </c>
      <c r="G7" s="7">
        <v>177337</v>
      </c>
      <c r="H7" s="7">
        <v>104400</v>
      </c>
      <c r="I7" s="12">
        <f t="shared" si="0"/>
        <v>58.870963194370042</v>
      </c>
      <c r="J7" s="7">
        <v>188622</v>
      </c>
      <c r="K7" s="7">
        <v>111479</v>
      </c>
      <c r="L7" s="7">
        <f t="shared" si="1"/>
        <v>65858</v>
      </c>
      <c r="M7" s="7">
        <v>75261.4609375</v>
      </c>
      <c r="N7" s="22">
        <f t="shared" si="2"/>
        <v>0.87505609351233571</v>
      </c>
      <c r="O7" s="27">
        <v>1610</v>
      </c>
      <c r="P7" s="32">
        <f t="shared" si="3"/>
        <v>40.905590062111798</v>
      </c>
      <c r="Q7" s="37" t="s">
        <v>31</v>
      </c>
      <c r="R7" s="42">
        <f>ABS(N48-N7)*100</f>
        <v>87.505609351233574</v>
      </c>
      <c r="S7" t="s">
        <v>32</v>
      </c>
      <c r="U7" s="7">
        <v>47372</v>
      </c>
      <c r="V7" t="s">
        <v>33</v>
      </c>
      <c r="W7" s="17" t="s">
        <v>34</v>
      </c>
      <c r="X7" t="s">
        <v>51</v>
      </c>
      <c r="Y7" t="s">
        <v>52</v>
      </c>
      <c r="Z7">
        <v>401</v>
      </c>
      <c r="AA7">
        <v>38</v>
      </c>
    </row>
    <row r="8" spans="1:64" x14ac:dyDescent="0.25">
      <c r="A8" t="s">
        <v>117</v>
      </c>
      <c r="B8" t="s">
        <v>118</v>
      </c>
      <c r="C8" s="17">
        <v>43952</v>
      </c>
      <c r="D8" s="7">
        <v>280700</v>
      </c>
      <c r="E8" t="s">
        <v>40</v>
      </c>
      <c r="F8" t="s">
        <v>30</v>
      </c>
      <c r="G8" s="7">
        <v>280700</v>
      </c>
      <c r="H8" s="7">
        <v>122700</v>
      </c>
      <c r="I8" s="12">
        <f t="shared" si="0"/>
        <v>43.712148200926251</v>
      </c>
      <c r="J8" s="7">
        <v>299930</v>
      </c>
      <c r="K8" s="7">
        <v>50360</v>
      </c>
      <c r="L8" s="7">
        <f t="shared" si="1"/>
        <v>230340</v>
      </c>
      <c r="M8" s="7">
        <v>243482.921875</v>
      </c>
      <c r="N8" s="22">
        <f t="shared" si="2"/>
        <v>0.9460211756381528</v>
      </c>
      <c r="O8" s="27">
        <v>1613</v>
      </c>
      <c r="P8" s="32">
        <f t="shared" si="3"/>
        <v>142.80223186608802</v>
      </c>
      <c r="Q8" s="37" t="s">
        <v>31</v>
      </c>
      <c r="R8" s="42">
        <f>ABS(N11-N8)*100</f>
        <v>3.1296659543217253</v>
      </c>
      <c r="S8" t="s">
        <v>32</v>
      </c>
      <c r="U8" s="7">
        <v>50360</v>
      </c>
      <c r="V8" t="s">
        <v>33</v>
      </c>
      <c r="W8" s="17" t="s">
        <v>34</v>
      </c>
      <c r="Y8" t="s">
        <v>35</v>
      </c>
      <c r="Z8">
        <v>401</v>
      </c>
      <c r="AA8">
        <v>85</v>
      </c>
    </row>
    <row r="9" spans="1:64" x14ac:dyDescent="0.25">
      <c r="A9" t="s">
        <v>107</v>
      </c>
      <c r="B9" t="s">
        <v>108</v>
      </c>
      <c r="C9" s="17">
        <v>44083</v>
      </c>
      <c r="D9" s="7">
        <v>242000</v>
      </c>
      <c r="E9" t="s">
        <v>40</v>
      </c>
      <c r="F9" t="s">
        <v>30</v>
      </c>
      <c r="G9" s="7">
        <v>242000</v>
      </c>
      <c r="H9" s="7">
        <v>109350</v>
      </c>
      <c r="I9" s="12">
        <f t="shared" si="0"/>
        <v>45.185950413223139</v>
      </c>
      <c r="J9" s="7">
        <v>259643</v>
      </c>
      <c r="K9" s="7">
        <v>26560</v>
      </c>
      <c r="L9" s="7">
        <f t="shared" si="1"/>
        <v>215440</v>
      </c>
      <c r="M9" s="7">
        <v>227398.046875</v>
      </c>
      <c r="N9" s="22">
        <f t="shared" si="2"/>
        <v>0.94741359022501503</v>
      </c>
      <c r="O9" s="27">
        <v>1410</v>
      </c>
      <c r="P9" s="32">
        <f t="shared" si="3"/>
        <v>152.79432624113474</v>
      </c>
      <c r="Q9" s="37" t="s">
        <v>31</v>
      </c>
      <c r="R9" s="42">
        <f>ABS(N17-N9)*100</f>
        <v>9.4062099133097483</v>
      </c>
      <c r="S9" t="s">
        <v>32</v>
      </c>
      <c r="U9" s="7">
        <v>26560</v>
      </c>
      <c r="V9" t="s">
        <v>33</v>
      </c>
      <c r="W9" s="17" t="s">
        <v>34</v>
      </c>
      <c r="Y9" t="s">
        <v>35</v>
      </c>
      <c r="Z9">
        <v>401</v>
      </c>
      <c r="AA9">
        <v>93</v>
      </c>
    </row>
    <row r="10" spans="1:64" x14ac:dyDescent="0.25">
      <c r="A10" t="s">
        <v>111</v>
      </c>
      <c r="B10" t="s">
        <v>112</v>
      </c>
      <c r="C10" s="17">
        <v>44468</v>
      </c>
      <c r="D10" s="7">
        <v>114150</v>
      </c>
      <c r="E10" t="s">
        <v>29</v>
      </c>
      <c r="F10" t="s">
        <v>30</v>
      </c>
      <c r="G10" s="7">
        <v>114150</v>
      </c>
      <c r="H10" s="7">
        <v>51500</v>
      </c>
      <c r="I10" s="12">
        <f t="shared" si="0"/>
        <v>45.116075339465617</v>
      </c>
      <c r="J10" s="7">
        <v>120700</v>
      </c>
      <c r="K10" s="7">
        <v>25920</v>
      </c>
      <c r="L10" s="7">
        <f t="shared" si="1"/>
        <v>88230</v>
      </c>
      <c r="M10" s="7">
        <v>92468.2890625</v>
      </c>
      <c r="N10" s="22">
        <f t="shared" si="2"/>
        <v>0.95416494556706555</v>
      </c>
      <c r="O10" s="27">
        <v>720</v>
      </c>
      <c r="P10" s="32">
        <f t="shared" si="3"/>
        <v>122.54166666666667</v>
      </c>
      <c r="Q10" s="37" t="s">
        <v>31</v>
      </c>
      <c r="R10" s="42">
        <f>ABS(N16-N10)*100</f>
        <v>6.2137024744439273</v>
      </c>
      <c r="S10" t="s">
        <v>32</v>
      </c>
      <c r="U10" s="7">
        <v>25920</v>
      </c>
      <c r="V10" t="s">
        <v>33</v>
      </c>
      <c r="W10" s="17" t="s">
        <v>34</v>
      </c>
      <c r="Y10" t="s">
        <v>35</v>
      </c>
      <c r="Z10">
        <v>401</v>
      </c>
      <c r="AA10">
        <v>88</v>
      </c>
    </row>
    <row r="11" spans="1:64" x14ac:dyDescent="0.25">
      <c r="A11" t="s">
        <v>56</v>
      </c>
      <c r="B11" t="s">
        <v>57</v>
      </c>
      <c r="C11" s="17">
        <v>43907</v>
      </c>
      <c r="D11" s="7">
        <v>385250</v>
      </c>
      <c r="E11" t="s">
        <v>40</v>
      </c>
      <c r="F11" t="s">
        <v>30</v>
      </c>
      <c r="G11" s="7">
        <v>385250</v>
      </c>
      <c r="H11" s="7">
        <v>143300</v>
      </c>
      <c r="I11" s="12">
        <f t="shared" si="0"/>
        <v>37.196625567813108</v>
      </c>
      <c r="J11" s="7">
        <v>398609</v>
      </c>
      <c r="K11" s="7">
        <v>111437</v>
      </c>
      <c r="L11" s="7">
        <f t="shared" si="1"/>
        <v>273813</v>
      </c>
      <c r="M11" s="7">
        <v>280167.8125</v>
      </c>
      <c r="N11" s="22">
        <f t="shared" si="2"/>
        <v>0.97731783518137005</v>
      </c>
      <c r="O11" s="27">
        <v>2686</v>
      </c>
      <c r="P11" s="32">
        <f t="shared" si="3"/>
        <v>101.94080416976918</v>
      </c>
      <c r="Q11" s="37" t="s">
        <v>31</v>
      </c>
      <c r="R11" s="42">
        <f>ABS(N48-N11)*100</f>
        <v>97.731783518137007</v>
      </c>
      <c r="S11" t="s">
        <v>32</v>
      </c>
      <c r="U11" s="7">
        <v>65350</v>
      </c>
      <c r="V11" t="s">
        <v>33</v>
      </c>
      <c r="W11" s="17" t="s">
        <v>34</v>
      </c>
      <c r="Y11" t="s">
        <v>35</v>
      </c>
      <c r="Z11">
        <v>401</v>
      </c>
      <c r="AA11">
        <v>91</v>
      </c>
    </row>
    <row r="12" spans="1:64" x14ac:dyDescent="0.25">
      <c r="A12" t="s">
        <v>84</v>
      </c>
      <c r="B12" t="s">
        <v>85</v>
      </c>
      <c r="C12" s="17">
        <v>44134</v>
      </c>
      <c r="D12" s="7">
        <v>276500</v>
      </c>
      <c r="E12" t="s">
        <v>40</v>
      </c>
      <c r="F12" t="s">
        <v>30</v>
      </c>
      <c r="G12" s="7">
        <v>276500</v>
      </c>
      <c r="H12" s="7">
        <v>114650</v>
      </c>
      <c r="I12" s="12">
        <f t="shared" si="0"/>
        <v>41.464737793851718</v>
      </c>
      <c r="J12" s="7">
        <v>286962</v>
      </c>
      <c r="K12" s="7">
        <v>56000</v>
      </c>
      <c r="L12" s="7">
        <f t="shared" si="1"/>
        <v>220500</v>
      </c>
      <c r="M12" s="7">
        <v>225328.78125</v>
      </c>
      <c r="N12" s="22">
        <f t="shared" si="2"/>
        <v>0.97857006449325923</v>
      </c>
      <c r="O12" s="27">
        <v>1780</v>
      </c>
      <c r="P12" s="32">
        <f t="shared" si="3"/>
        <v>123.87640449438203</v>
      </c>
      <c r="Q12" s="37" t="s">
        <v>31</v>
      </c>
      <c r="R12" s="42">
        <f>ABS(N34-N12)*100</f>
        <v>36.935177429677836</v>
      </c>
      <c r="S12" t="s">
        <v>32</v>
      </c>
      <c r="U12" s="7">
        <v>56000</v>
      </c>
      <c r="V12" t="s">
        <v>33</v>
      </c>
      <c r="W12" s="17" t="s">
        <v>34</v>
      </c>
      <c r="Y12" t="s">
        <v>35</v>
      </c>
      <c r="Z12">
        <v>401</v>
      </c>
      <c r="AA12">
        <v>84</v>
      </c>
    </row>
    <row r="13" spans="1:64" x14ac:dyDescent="0.25">
      <c r="A13" t="s">
        <v>78</v>
      </c>
      <c r="B13" t="s">
        <v>79</v>
      </c>
      <c r="C13" s="17">
        <v>44025</v>
      </c>
      <c r="D13" s="7">
        <v>175000</v>
      </c>
      <c r="E13" t="s">
        <v>40</v>
      </c>
      <c r="F13" t="s">
        <v>30</v>
      </c>
      <c r="G13" s="7">
        <v>175000</v>
      </c>
      <c r="H13" s="7">
        <v>71200</v>
      </c>
      <c r="I13" s="12">
        <f t="shared" si="0"/>
        <v>40.685714285714283</v>
      </c>
      <c r="J13" s="7">
        <v>180371</v>
      </c>
      <c r="K13" s="7">
        <v>52000</v>
      </c>
      <c r="L13" s="7">
        <f t="shared" si="1"/>
        <v>123000</v>
      </c>
      <c r="M13" s="7">
        <v>125240</v>
      </c>
      <c r="N13" s="22">
        <f t="shared" si="2"/>
        <v>0.98211434046630475</v>
      </c>
      <c r="O13" s="27">
        <v>1032</v>
      </c>
      <c r="P13" s="32">
        <f t="shared" si="3"/>
        <v>119.18604651162791</v>
      </c>
      <c r="Q13" s="37" t="s">
        <v>31</v>
      </c>
      <c r="R13" s="42">
        <f>ABS(N38-N13)*100</f>
        <v>47.328989270964527</v>
      </c>
      <c r="S13" t="s">
        <v>32</v>
      </c>
      <c r="U13" s="7">
        <v>52000</v>
      </c>
      <c r="V13" t="s">
        <v>33</v>
      </c>
      <c r="W13" s="17" t="s">
        <v>34</v>
      </c>
      <c r="Y13" t="s">
        <v>35</v>
      </c>
      <c r="Z13">
        <v>401</v>
      </c>
      <c r="AA13">
        <v>71</v>
      </c>
    </row>
    <row r="14" spans="1:64" x14ac:dyDescent="0.25">
      <c r="A14" t="s">
        <v>82</v>
      </c>
      <c r="B14" t="s">
        <v>83</v>
      </c>
      <c r="C14" s="17">
        <v>44559</v>
      </c>
      <c r="D14" s="7">
        <v>330000</v>
      </c>
      <c r="E14" t="s">
        <v>40</v>
      </c>
      <c r="F14" t="s">
        <v>30</v>
      </c>
      <c r="G14" s="7">
        <v>330000</v>
      </c>
      <c r="H14" s="7">
        <v>147100</v>
      </c>
      <c r="I14" s="12">
        <f t="shared" si="0"/>
        <v>44.575757575757571</v>
      </c>
      <c r="J14" s="7">
        <v>338511</v>
      </c>
      <c r="K14" s="7">
        <v>87907</v>
      </c>
      <c r="L14" s="7">
        <f t="shared" si="1"/>
        <v>242093</v>
      </c>
      <c r="M14" s="7">
        <v>244491.703125</v>
      </c>
      <c r="N14" s="22">
        <f t="shared" si="2"/>
        <v>0.99018902034571854</v>
      </c>
      <c r="O14" s="27">
        <v>2540</v>
      </c>
      <c r="P14" s="32">
        <f t="shared" si="3"/>
        <v>95.312204724409455</v>
      </c>
      <c r="Q14" s="37" t="s">
        <v>31</v>
      </c>
      <c r="R14" s="42">
        <f>ABS(N37-N14)*100</f>
        <v>45.207609036642992</v>
      </c>
      <c r="S14" t="s">
        <v>32</v>
      </c>
      <c r="U14" s="7">
        <v>87907</v>
      </c>
      <c r="V14" t="s">
        <v>33</v>
      </c>
      <c r="W14" s="17" t="s">
        <v>34</v>
      </c>
      <c r="Y14" t="s">
        <v>35</v>
      </c>
      <c r="Z14">
        <v>401</v>
      </c>
      <c r="AA14">
        <v>81</v>
      </c>
    </row>
    <row r="15" spans="1:64" x14ac:dyDescent="0.25">
      <c r="A15" t="s">
        <v>98</v>
      </c>
      <c r="B15" t="s">
        <v>99</v>
      </c>
      <c r="C15" s="17">
        <v>44316</v>
      </c>
      <c r="D15" s="7">
        <v>360000</v>
      </c>
      <c r="E15" t="s">
        <v>29</v>
      </c>
      <c r="F15" t="s">
        <v>30</v>
      </c>
      <c r="G15" s="7">
        <v>360000</v>
      </c>
      <c r="H15" s="7">
        <v>0</v>
      </c>
      <c r="I15" s="12">
        <f t="shared" si="0"/>
        <v>0</v>
      </c>
      <c r="J15" s="7">
        <v>366493</v>
      </c>
      <c r="K15" s="7">
        <v>41440</v>
      </c>
      <c r="L15" s="7">
        <f t="shared" si="1"/>
        <v>318560</v>
      </c>
      <c r="M15" s="7">
        <v>317124.875</v>
      </c>
      <c r="N15" s="22">
        <f t="shared" si="2"/>
        <v>1.0045254255125839</v>
      </c>
      <c r="O15" s="27">
        <v>1824</v>
      </c>
      <c r="P15" s="32">
        <f t="shared" si="3"/>
        <v>174.64912280701753</v>
      </c>
      <c r="Q15" s="37" t="s">
        <v>31</v>
      </c>
      <c r="R15" s="42">
        <f>ABS(N28-N15)*100</f>
        <v>21.134299554723547</v>
      </c>
      <c r="S15" t="s">
        <v>32</v>
      </c>
      <c r="U15" s="7">
        <v>41440</v>
      </c>
      <c r="V15" t="s">
        <v>33</v>
      </c>
      <c r="W15" s="17" t="s">
        <v>34</v>
      </c>
      <c r="Y15" t="s">
        <v>35</v>
      </c>
      <c r="Z15">
        <v>401</v>
      </c>
      <c r="AA15">
        <v>84</v>
      </c>
    </row>
    <row r="16" spans="1:64" x14ac:dyDescent="0.25">
      <c r="A16" t="s">
        <v>115</v>
      </c>
      <c r="B16" t="s">
        <v>116</v>
      </c>
      <c r="C16" s="17">
        <v>44043</v>
      </c>
      <c r="D16" s="7">
        <v>354900</v>
      </c>
      <c r="E16" t="s">
        <v>40</v>
      </c>
      <c r="F16" t="s">
        <v>30</v>
      </c>
      <c r="G16" s="7">
        <v>354900</v>
      </c>
      <c r="H16" s="7">
        <v>151350</v>
      </c>
      <c r="I16" s="12">
        <f t="shared" si="0"/>
        <v>42.645815722738803</v>
      </c>
      <c r="J16" s="7">
        <v>357509</v>
      </c>
      <c r="K16" s="7">
        <v>50056</v>
      </c>
      <c r="L16" s="7">
        <f t="shared" si="1"/>
        <v>304844</v>
      </c>
      <c r="M16" s="7">
        <v>299954.15625</v>
      </c>
      <c r="N16" s="22">
        <f t="shared" si="2"/>
        <v>1.0163019703115048</v>
      </c>
      <c r="O16" s="27">
        <v>1200</v>
      </c>
      <c r="P16" s="32">
        <f t="shared" si="3"/>
        <v>254.03666666666666</v>
      </c>
      <c r="Q16" s="37" t="s">
        <v>31</v>
      </c>
      <c r="R16" s="42">
        <f>ABS(N20-N16)*100</f>
        <v>6.1030110221575562</v>
      </c>
      <c r="S16" t="s">
        <v>32</v>
      </c>
      <c r="U16" s="7">
        <v>50056</v>
      </c>
      <c r="V16" t="s">
        <v>33</v>
      </c>
      <c r="W16" s="17" t="s">
        <v>34</v>
      </c>
      <c r="Y16" t="s">
        <v>35</v>
      </c>
      <c r="Z16">
        <v>401</v>
      </c>
      <c r="AA16">
        <v>94</v>
      </c>
    </row>
    <row r="17" spans="1:27" x14ac:dyDescent="0.25">
      <c r="A17" t="s">
        <v>96</v>
      </c>
      <c r="B17" t="s">
        <v>97</v>
      </c>
      <c r="C17" s="17">
        <v>44110</v>
      </c>
      <c r="D17" s="7">
        <v>238750</v>
      </c>
      <c r="E17" t="s">
        <v>40</v>
      </c>
      <c r="F17" t="s">
        <v>30</v>
      </c>
      <c r="G17" s="7">
        <v>238750</v>
      </c>
      <c r="H17" s="7">
        <v>92500</v>
      </c>
      <c r="I17" s="12">
        <f t="shared" si="0"/>
        <v>38.7434554973822</v>
      </c>
      <c r="J17" s="7">
        <v>235983</v>
      </c>
      <c r="K17" s="7">
        <v>63840</v>
      </c>
      <c r="L17" s="7">
        <f t="shared" si="1"/>
        <v>174910</v>
      </c>
      <c r="M17" s="7">
        <v>167944.390625</v>
      </c>
      <c r="N17" s="22">
        <f t="shared" si="2"/>
        <v>1.0414756893581125</v>
      </c>
      <c r="O17" s="27">
        <v>1060</v>
      </c>
      <c r="P17" s="32">
        <f t="shared" si="3"/>
        <v>165.00943396226415</v>
      </c>
      <c r="Q17" s="37" t="s">
        <v>31</v>
      </c>
      <c r="R17" s="42">
        <f>ABS(N32-N17)*100</f>
        <v>27.085633528133691</v>
      </c>
      <c r="S17" t="s">
        <v>32</v>
      </c>
      <c r="U17" s="7">
        <v>63840</v>
      </c>
      <c r="V17" t="s">
        <v>33</v>
      </c>
      <c r="W17" s="17" t="s">
        <v>34</v>
      </c>
      <c r="Y17" t="s">
        <v>35</v>
      </c>
      <c r="Z17">
        <v>401</v>
      </c>
      <c r="AA17">
        <v>76</v>
      </c>
    </row>
    <row r="18" spans="1:27" x14ac:dyDescent="0.25">
      <c r="A18" t="s">
        <v>113</v>
      </c>
      <c r="B18" t="s">
        <v>114</v>
      </c>
      <c r="C18" s="17">
        <v>44169</v>
      </c>
      <c r="D18" s="7">
        <v>205000</v>
      </c>
      <c r="E18" t="s">
        <v>29</v>
      </c>
      <c r="F18" t="s">
        <v>71</v>
      </c>
      <c r="G18" s="7">
        <v>205000</v>
      </c>
      <c r="H18" s="7">
        <v>100900</v>
      </c>
      <c r="I18" s="12">
        <f t="shared" si="0"/>
        <v>49.219512195121951</v>
      </c>
      <c r="J18" s="7">
        <v>201273</v>
      </c>
      <c r="K18" s="7">
        <v>14400</v>
      </c>
      <c r="L18" s="7">
        <f t="shared" si="1"/>
        <v>190600</v>
      </c>
      <c r="M18" s="7">
        <v>182315.125</v>
      </c>
      <c r="N18" s="22">
        <f t="shared" si="2"/>
        <v>1.0454426093282168</v>
      </c>
      <c r="O18" s="27">
        <v>1488</v>
      </c>
      <c r="P18" s="32">
        <f t="shared" si="3"/>
        <v>128.09139784946237</v>
      </c>
      <c r="Q18" s="37" t="s">
        <v>31</v>
      </c>
      <c r="R18" s="42">
        <f>ABS(N23-N18)*100</f>
        <v>8.8913678415844188</v>
      </c>
      <c r="S18" t="s">
        <v>32</v>
      </c>
      <c r="U18" s="7">
        <v>14400</v>
      </c>
      <c r="V18" t="s">
        <v>33</v>
      </c>
      <c r="W18" s="17" t="s">
        <v>34</v>
      </c>
      <c r="Y18" t="s">
        <v>35</v>
      </c>
      <c r="Z18">
        <v>401</v>
      </c>
      <c r="AA18">
        <v>84</v>
      </c>
    </row>
    <row r="19" spans="1:27" x14ac:dyDescent="0.25">
      <c r="A19" t="s">
        <v>72</v>
      </c>
      <c r="B19" t="s">
        <v>73</v>
      </c>
      <c r="C19" s="17">
        <v>44046</v>
      </c>
      <c r="D19" s="7">
        <v>223600</v>
      </c>
      <c r="E19" t="s">
        <v>40</v>
      </c>
      <c r="F19" t="s">
        <v>30</v>
      </c>
      <c r="G19" s="7">
        <v>223600</v>
      </c>
      <c r="H19" s="7">
        <v>95350</v>
      </c>
      <c r="I19" s="12">
        <f t="shared" si="0"/>
        <v>42.643112701252235</v>
      </c>
      <c r="J19" s="7">
        <v>216215</v>
      </c>
      <c r="K19" s="7">
        <v>40000</v>
      </c>
      <c r="L19" s="7">
        <f t="shared" si="1"/>
        <v>183600</v>
      </c>
      <c r="M19" s="7">
        <v>171917.078125</v>
      </c>
      <c r="N19" s="22">
        <f t="shared" si="2"/>
        <v>1.0679567265941166</v>
      </c>
      <c r="O19" s="27">
        <v>1138</v>
      </c>
      <c r="P19" s="32">
        <f t="shared" si="3"/>
        <v>161.33567662565906</v>
      </c>
      <c r="Q19" s="37" t="s">
        <v>31</v>
      </c>
      <c r="R19" s="42" t="e">
        <f>ABS(#REF!-N19)*100</f>
        <v>#REF!</v>
      </c>
      <c r="S19" t="s">
        <v>32</v>
      </c>
      <c r="U19" s="7">
        <v>40000</v>
      </c>
      <c r="V19" t="s">
        <v>33</v>
      </c>
      <c r="W19" s="17" t="s">
        <v>34</v>
      </c>
      <c r="Y19" t="s">
        <v>35</v>
      </c>
      <c r="Z19">
        <v>401</v>
      </c>
      <c r="AA19">
        <v>76</v>
      </c>
    </row>
    <row r="20" spans="1:27" x14ac:dyDescent="0.25">
      <c r="A20" t="s">
        <v>65</v>
      </c>
      <c r="B20" t="s">
        <v>66</v>
      </c>
      <c r="C20" s="17">
        <v>44078</v>
      </c>
      <c r="D20" s="7">
        <v>249900</v>
      </c>
      <c r="E20" t="s">
        <v>40</v>
      </c>
      <c r="F20" t="s">
        <v>30</v>
      </c>
      <c r="G20" s="7">
        <v>249900</v>
      </c>
      <c r="H20" s="7">
        <v>103000</v>
      </c>
      <c r="I20" s="12">
        <f t="shared" si="0"/>
        <v>41.216486594637857</v>
      </c>
      <c r="J20" s="7">
        <v>239819</v>
      </c>
      <c r="K20" s="7">
        <v>42368</v>
      </c>
      <c r="L20" s="7">
        <f t="shared" si="1"/>
        <v>207532</v>
      </c>
      <c r="M20" s="7">
        <v>192635.125</v>
      </c>
      <c r="N20" s="22">
        <f t="shared" si="2"/>
        <v>1.0773320805330804</v>
      </c>
      <c r="O20" s="27">
        <v>1995</v>
      </c>
      <c r="P20" s="32">
        <f t="shared" si="3"/>
        <v>104.02606516290727</v>
      </c>
      <c r="Q20" s="37" t="s">
        <v>31</v>
      </c>
      <c r="R20" s="42">
        <f>ABS(N46-N20)*100</f>
        <v>107.73320805330803</v>
      </c>
      <c r="S20" t="s">
        <v>32</v>
      </c>
      <c r="U20" s="7">
        <v>42368</v>
      </c>
      <c r="V20" t="s">
        <v>33</v>
      </c>
      <c r="W20" s="17" t="s">
        <v>34</v>
      </c>
      <c r="Y20" t="s">
        <v>35</v>
      </c>
      <c r="Z20">
        <v>401</v>
      </c>
      <c r="AA20">
        <v>73</v>
      </c>
    </row>
    <row r="21" spans="1:27" x14ac:dyDescent="0.25">
      <c r="A21" t="s">
        <v>102</v>
      </c>
      <c r="B21" t="s">
        <v>103</v>
      </c>
      <c r="C21" s="17">
        <v>44204</v>
      </c>
      <c r="D21" s="7">
        <v>225000</v>
      </c>
      <c r="E21" t="s">
        <v>40</v>
      </c>
      <c r="F21" t="s">
        <v>30</v>
      </c>
      <c r="G21" s="7">
        <v>225000</v>
      </c>
      <c r="H21" s="7">
        <v>88650</v>
      </c>
      <c r="I21" s="12">
        <f t="shared" si="0"/>
        <v>39.4</v>
      </c>
      <c r="J21" s="7">
        <v>211703</v>
      </c>
      <c r="K21" s="7">
        <v>32000</v>
      </c>
      <c r="L21" s="7">
        <f t="shared" si="1"/>
        <v>193000</v>
      </c>
      <c r="M21" s="7">
        <v>175320</v>
      </c>
      <c r="N21" s="22">
        <f t="shared" si="2"/>
        <v>1.1008441706593657</v>
      </c>
      <c r="O21" s="27">
        <v>1092</v>
      </c>
      <c r="P21" s="32">
        <f t="shared" si="3"/>
        <v>176.73992673992674</v>
      </c>
      <c r="Q21" s="37" t="s">
        <v>31</v>
      </c>
      <c r="R21" s="42">
        <f>ABS(N32-N21)*100</f>
        <v>21.148785398008375</v>
      </c>
      <c r="S21" t="s">
        <v>32</v>
      </c>
      <c r="U21" s="7">
        <v>32000</v>
      </c>
      <c r="V21" t="s">
        <v>33</v>
      </c>
      <c r="W21" s="17" t="s">
        <v>34</v>
      </c>
      <c r="Y21" t="s">
        <v>35</v>
      </c>
      <c r="Z21">
        <v>401</v>
      </c>
      <c r="AA21">
        <v>88</v>
      </c>
    </row>
    <row r="22" spans="1:27" x14ac:dyDescent="0.25">
      <c r="A22" t="s">
        <v>88</v>
      </c>
      <c r="B22" t="s">
        <v>89</v>
      </c>
      <c r="C22" s="17">
        <v>44771</v>
      </c>
      <c r="D22" s="7">
        <v>360000</v>
      </c>
      <c r="E22" t="s">
        <v>40</v>
      </c>
      <c r="F22" t="s">
        <v>30</v>
      </c>
      <c r="G22" s="7">
        <v>360000</v>
      </c>
      <c r="H22" s="7">
        <v>159100</v>
      </c>
      <c r="I22" s="12">
        <f t="shared" si="0"/>
        <v>44.194444444444443</v>
      </c>
      <c r="J22" s="7">
        <v>338936</v>
      </c>
      <c r="K22" s="7">
        <v>63121</v>
      </c>
      <c r="L22" s="7">
        <f t="shared" si="1"/>
        <v>296879</v>
      </c>
      <c r="M22" s="7">
        <v>269087.8125</v>
      </c>
      <c r="N22" s="22">
        <f t="shared" si="2"/>
        <v>1.103279250151844</v>
      </c>
      <c r="O22" s="27">
        <v>2436</v>
      </c>
      <c r="P22" s="32">
        <f t="shared" si="3"/>
        <v>121.87151067323481</v>
      </c>
      <c r="Q22" s="37" t="s">
        <v>31</v>
      </c>
      <c r="R22" s="42">
        <f>ABS(N42-N22)*100</f>
        <v>50.269235514928724</v>
      </c>
      <c r="S22" t="s">
        <v>32</v>
      </c>
      <c r="U22" s="7">
        <v>39840</v>
      </c>
      <c r="V22" t="s">
        <v>33</v>
      </c>
      <c r="W22" s="17" t="s">
        <v>34</v>
      </c>
      <c r="Y22" t="s">
        <v>35</v>
      </c>
      <c r="Z22">
        <v>401</v>
      </c>
      <c r="AA22">
        <v>88</v>
      </c>
    </row>
    <row r="23" spans="1:27" x14ac:dyDescent="0.25">
      <c r="A23" t="s">
        <v>109</v>
      </c>
      <c r="B23" t="s">
        <v>110</v>
      </c>
      <c r="C23" s="17">
        <v>44194</v>
      </c>
      <c r="D23" s="7">
        <v>240000</v>
      </c>
      <c r="E23" t="s">
        <v>29</v>
      </c>
      <c r="F23" t="s">
        <v>30</v>
      </c>
      <c r="G23" s="7">
        <v>240000</v>
      </c>
      <c r="H23" s="7">
        <v>12000</v>
      </c>
      <c r="I23" s="12">
        <f t="shared" si="0"/>
        <v>5</v>
      </c>
      <c r="J23" s="7">
        <v>219948</v>
      </c>
      <c r="K23" s="7">
        <v>32000</v>
      </c>
      <c r="L23" s="7">
        <f t="shared" si="1"/>
        <v>208000</v>
      </c>
      <c r="M23" s="7">
        <v>183363.90625</v>
      </c>
      <c r="N23" s="22">
        <f t="shared" si="2"/>
        <v>1.1343562877440609</v>
      </c>
      <c r="O23" s="27">
        <v>1120</v>
      </c>
      <c r="P23" s="32">
        <f t="shared" si="3"/>
        <v>185.71428571428572</v>
      </c>
      <c r="Q23" s="37" t="s">
        <v>31</v>
      </c>
      <c r="R23" s="42">
        <f>ABS(N30-N23)*100</f>
        <v>9.8827434577901876</v>
      </c>
      <c r="S23" t="s">
        <v>32</v>
      </c>
      <c r="U23" s="7">
        <v>32000</v>
      </c>
      <c r="V23" t="s">
        <v>33</v>
      </c>
      <c r="W23" s="17" t="s">
        <v>34</v>
      </c>
      <c r="Y23" t="s">
        <v>35</v>
      </c>
      <c r="Z23">
        <v>401</v>
      </c>
      <c r="AA23">
        <v>98</v>
      </c>
    </row>
    <row r="24" spans="1:27" x14ac:dyDescent="0.25">
      <c r="A24" t="s">
        <v>67</v>
      </c>
      <c r="B24" t="s">
        <v>68</v>
      </c>
      <c r="C24" s="17">
        <v>44274</v>
      </c>
      <c r="D24" s="7">
        <v>166000</v>
      </c>
      <c r="E24" t="s">
        <v>40</v>
      </c>
      <c r="F24" t="s">
        <v>30</v>
      </c>
      <c r="G24" s="7">
        <v>166000</v>
      </c>
      <c r="H24" s="7">
        <v>62750</v>
      </c>
      <c r="I24" s="12">
        <f t="shared" si="0"/>
        <v>37.801204819277103</v>
      </c>
      <c r="J24" s="7">
        <v>150959</v>
      </c>
      <c r="K24" s="7">
        <v>47813</v>
      </c>
      <c r="L24" s="7">
        <f t="shared" si="1"/>
        <v>118187</v>
      </c>
      <c r="M24" s="7">
        <v>100630.2421875</v>
      </c>
      <c r="N24" s="22">
        <f t="shared" si="2"/>
        <v>1.1744680071403113</v>
      </c>
      <c r="O24" s="27">
        <v>832</v>
      </c>
      <c r="P24" s="32">
        <f t="shared" si="3"/>
        <v>142.05168269230768</v>
      </c>
      <c r="Q24" s="37" t="s">
        <v>31</v>
      </c>
      <c r="R24" s="42">
        <f>ABS(N49-N24)*100</f>
        <v>117.44680071403113</v>
      </c>
      <c r="S24" t="s">
        <v>32</v>
      </c>
      <c r="U24" s="7">
        <v>33184</v>
      </c>
      <c r="V24" t="s">
        <v>33</v>
      </c>
      <c r="W24" s="17" t="s">
        <v>34</v>
      </c>
      <c r="Y24" t="s">
        <v>35</v>
      </c>
      <c r="Z24">
        <v>401</v>
      </c>
      <c r="AA24">
        <v>74</v>
      </c>
    </row>
    <row r="25" spans="1:27" x14ac:dyDescent="0.25">
      <c r="A25" t="s">
        <v>86</v>
      </c>
      <c r="B25" t="s">
        <v>87</v>
      </c>
      <c r="C25" s="17">
        <v>44134</v>
      </c>
      <c r="D25" s="7">
        <v>345000</v>
      </c>
      <c r="E25" t="s">
        <v>40</v>
      </c>
      <c r="F25" t="s">
        <v>30</v>
      </c>
      <c r="G25" s="7">
        <v>345000</v>
      </c>
      <c r="H25" s="7">
        <v>130150</v>
      </c>
      <c r="I25" s="12">
        <f t="shared" si="0"/>
        <v>37.724637681159422</v>
      </c>
      <c r="J25" s="7">
        <v>306018</v>
      </c>
      <c r="K25" s="7">
        <v>53038</v>
      </c>
      <c r="L25" s="7">
        <f t="shared" si="1"/>
        <v>291962</v>
      </c>
      <c r="M25" s="7">
        <v>246809.75</v>
      </c>
      <c r="N25" s="22">
        <f t="shared" si="2"/>
        <v>1.182943542546435</v>
      </c>
      <c r="O25" s="27">
        <v>2808</v>
      </c>
      <c r="P25" s="32">
        <f t="shared" si="3"/>
        <v>103.97507122507122</v>
      </c>
      <c r="Q25" s="37" t="s">
        <v>31</v>
      </c>
      <c r="R25" s="42" t="e">
        <f>ABS(#REF!-N25)*100</f>
        <v>#REF!</v>
      </c>
      <c r="S25" t="s">
        <v>32</v>
      </c>
      <c r="U25" s="7">
        <v>36000</v>
      </c>
      <c r="V25" t="s">
        <v>33</v>
      </c>
      <c r="W25" s="17" t="s">
        <v>34</v>
      </c>
      <c r="Y25" t="s">
        <v>35</v>
      </c>
      <c r="Z25">
        <v>401</v>
      </c>
      <c r="AA25">
        <v>84</v>
      </c>
    </row>
    <row r="26" spans="1:27" x14ac:dyDescent="0.25">
      <c r="A26" t="s">
        <v>80</v>
      </c>
      <c r="B26" t="s">
        <v>81</v>
      </c>
      <c r="C26" s="17">
        <v>44316</v>
      </c>
      <c r="D26" s="7">
        <v>515000</v>
      </c>
      <c r="E26" t="s">
        <v>29</v>
      </c>
      <c r="F26" t="s">
        <v>30</v>
      </c>
      <c r="G26" s="7">
        <v>515000</v>
      </c>
      <c r="H26" s="7">
        <v>194700</v>
      </c>
      <c r="I26" s="12">
        <f t="shared" si="0"/>
        <v>37.805825242718448</v>
      </c>
      <c r="J26" s="7">
        <v>451515</v>
      </c>
      <c r="K26" s="7">
        <v>55440</v>
      </c>
      <c r="L26" s="7">
        <f t="shared" si="1"/>
        <v>459560</v>
      </c>
      <c r="M26" s="7">
        <v>386414.625</v>
      </c>
      <c r="N26" s="22">
        <f t="shared" si="2"/>
        <v>1.1892924601391575</v>
      </c>
      <c r="O26" s="27">
        <v>2728</v>
      </c>
      <c r="P26" s="32">
        <f t="shared" si="3"/>
        <v>168.46041055718476</v>
      </c>
      <c r="Q26" s="37" t="s">
        <v>31</v>
      </c>
      <c r="R26" s="42" t="e">
        <f>ABS(#REF!-N26)*100</f>
        <v>#REF!</v>
      </c>
      <c r="S26" t="s">
        <v>32</v>
      </c>
      <c r="U26" s="7">
        <v>55440</v>
      </c>
      <c r="V26" t="s">
        <v>33</v>
      </c>
      <c r="W26" s="17" t="s">
        <v>34</v>
      </c>
      <c r="Y26" t="s">
        <v>35</v>
      </c>
      <c r="Z26">
        <v>401</v>
      </c>
      <c r="AA26">
        <v>81</v>
      </c>
    </row>
    <row r="27" spans="1:27" x14ac:dyDescent="0.25">
      <c r="A27" t="s">
        <v>74</v>
      </c>
      <c r="B27" t="s">
        <v>75</v>
      </c>
      <c r="C27" s="17">
        <v>44169</v>
      </c>
      <c r="D27" s="7">
        <v>252500</v>
      </c>
      <c r="E27" t="s">
        <v>29</v>
      </c>
      <c r="F27" t="s">
        <v>30</v>
      </c>
      <c r="G27" s="7">
        <v>252500</v>
      </c>
      <c r="H27" s="7">
        <v>0</v>
      </c>
      <c r="I27" s="12">
        <f t="shared" si="0"/>
        <v>0</v>
      </c>
      <c r="J27" s="7">
        <v>223114</v>
      </c>
      <c r="K27" s="7">
        <v>51456</v>
      </c>
      <c r="L27" s="7">
        <f t="shared" si="1"/>
        <v>201044</v>
      </c>
      <c r="M27" s="7">
        <v>167471.21875</v>
      </c>
      <c r="N27" s="22">
        <f t="shared" si="2"/>
        <v>1.2004689611778441</v>
      </c>
      <c r="O27" s="27">
        <v>1404</v>
      </c>
      <c r="P27" s="32">
        <f t="shared" si="3"/>
        <v>143.19373219373219</v>
      </c>
      <c r="Q27" s="37" t="s">
        <v>31</v>
      </c>
      <c r="R27" s="42">
        <f>ABS(N47-N27)*100</f>
        <v>120.04689611778441</v>
      </c>
      <c r="S27" t="s">
        <v>32</v>
      </c>
      <c r="U27" s="7">
        <v>34000</v>
      </c>
      <c r="V27" t="s">
        <v>33</v>
      </c>
      <c r="W27" s="17" t="s">
        <v>34</v>
      </c>
      <c r="Y27" t="s">
        <v>35</v>
      </c>
      <c r="Z27">
        <v>401</v>
      </c>
      <c r="AA27">
        <v>81</v>
      </c>
    </row>
    <row r="28" spans="1:27" x14ac:dyDescent="0.25">
      <c r="A28" t="s">
        <v>92</v>
      </c>
      <c r="B28" t="s">
        <v>93</v>
      </c>
      <c r="C28" s="17">
        <v>44383</v>
      </c>
      <c r="D28" s="7">
        <v>250000</v>
      </c>
      <c r="E28" t="s">
        <v>29</v>
      </c>
      <c r="F28" t="s">
        <v>30</v>
      </c>
      <c r="G28" s="7">
        <v>250000</v>
      </c>
      <c r="H28" s="7">
        <v>82300</v>
      </c>
      <c r="I28" s="12">
        <f t="shared" si="0"/>
        <v>32.92</v>
      </c>
      <c r="J28" s="7">
        <v>217244</v>
      </c>
      <c r="K28" s="7">
        <v>41338</v>
      </c>
      <c r="L28" s="7">
        <f t="shared" si="1"/>
        <v>208662</v>
      </c>
      <c r="M28" s="7">
        <v>171615.609375</v>
      </c>
      <c r="N28" s="22">
        <f t="shared" si="2"/>
        <v>1.2158684210598194</v>
      </c>
      <c r="O28" s="27">
        <v>2352</v>
      </c>
      <c r="P28" s="32">
        <f t="shared" si="3"/>
        <v>88.716836734693871</v>
      </c>
      <c r="Q28" s="37" t="s">
        <v>31</v>
      </c>
      <c r="R28" s="42" t="e">
        <f>ABS(#REF!-N28)*100</f>
        <v>#REF!</v>
      </c>
      <c r="S28" t="s">
        <v>32</v>
      </c>
      <c r="U28" s="7">
        <v>39904</v>
      </c>
      <c r="V28" t="s">
        <v>33</v>
      </c>
      <c r="W28" s="17" t="s">
        <v>34</v>
      </c>
      <c r="Y28" t="s">
        <v>35</v>
      </c>
      <c r="Z28">
        <v>401</v>
      </c>
      <c r="AA28">
        <v>71</v>
      </c>
    </row>
    <row r="29" spans="1:27" x14ac:dyDescent="0.25">
      <c r="A29" t="s">
        <v>104</v>
      </c>
      <c r="B29" t="s">
        <v>105</v>
      </c>
      <c r="C29" s="17">
        <v>44932</v>
      </c>
      <c r="D29" s="7">
        <v>255000</v>
      </c>
      <c r="E29" t="s">
        <v>40</v>
      </c>
      <c r="F29" t="s">
        <v>30</v>
      </c>
      <c r="G29" s="7">
        <v>255000</v>
      </c>
      <c r="H29" s="7">
        <v>104900</v>
      </c>
      <c r="I29" s="12">
        <f t="shared" si="0"/>
        <v>41.137254901960787</v>
      </c>
      <c r="J29" s="7">
        <v>222181</v>
      </c>
      <c r="K29" s="7">
        <v>59200</v>
      </c>
      <c r="L29" s="7">
        <f t="shared" si="1"/>
        <v>195800</v>
      </c>
      <c r="M29" s="7">
        <v>159005.859375</v>
      </c>
      <c r="N29" s="22">
        <f t="shared" si="2"/>
        <v>1.2314011620051344</v>
      </c>
      <c r="O29" s="27">
        <v>1152</v>
      </c>
      <c r="P29" s="32">
        <f t="shared" si="3"/>
        <v>169.96527777777777</v>
      </c>
      <c r="Q29" s="37" t="s">
        <v>31</v>
      </c>
      <c r="R29" s="42">
        <f>ABS(N39-N29)*100</f>
        <v>22.840286856636371</v>
      </c>
      <c r="S29" t="s">
        <v>32</v>
      </c>
      <c r="U29" s="7">
        <v>59200</v>
      </c>
      <c r="V29" t="s">
        <v>33</v>
      </c>
      <c r="W29" s="17" t="s">
        <v>34</v>
      </c>
      <c r="Y29" t="s">
        <v>35</v>
      </c>
      <c r="Z29">
        <v>401</v>
      </c>
      <c r="AA29">
        <v>81</v>
      </c>
    </row>
    <row r="30" spans="1:27" x14ac:dyDescent="0.25">
      <c r="A30" t="s">
        <v>43</v>
      </c>
      <c r="B30" t="s">
        <v>44</v>
      </c>
      <c r="C30" s="17">
        <v>44104</v>
      </c>
      <c r="D30" s="7">
        <v>405000</v>
      </c>
      <c r="E30" t="s">
        <v>40</v>
      </c>
      <c r="F30" t="s">
        <v>30</v>
      </c>
      <c r="G30" s="7">
        <v>405000</v>
      </c>
      <c r="H30" s="7">
        <v>144900</v>
      </c>
      <c r="I30" s="12">
        <f t="shared" si="0"/>
        <v>35.777777777777771</v>
      </c>
      <c r="J30" s="7">
        <v>349340</v>
      </c>
      <c r="K30" s="7">
        <v>75296</v>
      </c>
      <c r="L30" s="7">
        <f t="shared" si="1"/>
        <v>329704</v>
      </c>
      <c r="M30" s="7">
        <v>267360</v>
      </c>
      <c r="N30" s="22">
        <f t="shared" si="2"/>
        <v>1.2331837223219628</v>
      </c>
      <c r="O30" s="27">
        <v>2166</v>
      </c>
      <c r="P30" s="32">
        <f t="shared" si="3"/>
        <v>152.2179132040628</v>
      </c>
      <c r="Q30" s="37" t="s">
        <v>31</v>
      </c>
      <c r="R30" s="42">
        <f>ABS(N76-N30)*100</f>
        <v>123.31837223219628</v>
      </c>
      <c r="S30" t="s">
        <v>32</v>
      </c>
      <c r="U30" s="7">
        <v>55900</v>
      </c>
      <c r="V30" t="s">
        <v>33</v>
      </c>
      <c r="W30" s="17" t="s">
        <v>34</v>
      </c>
      <c r="X30" t="s">
        <v>45</v>
      </c>
      <c r="Y30" t="s">
        <v>35</v>
      </c>
      <c r="Z30">
        <v>401</v>
      </c>
      <c r="AA30">
        <v>81</v>
      </c>
    </row>
    <row r="31" spans="1:27" x14ac:dyDescent="0.25">
      <c r="A31" t="s">
        <v>90</v>
      </c>
      <c r="B31" t="s">
        <v>91</v>
      </c>
      <c r="C31" s="17">
        <v>44783</v>
      </c>
      <c r="D31" s="7">
        <v>350000</v>
      </c>
      <c r="E31" t="s">
        <v>40</v>
      </c>
      <c r="F31" t="s">
        <v>30</v>
      </c>
      <c r="G31" s="7">
        <v>350000</v>
      </c>
      <c r="H31" s="7">
        <v>140500</v>
      </c>
      <c r="I31" s="12">
        <f t="shared" si="0"/>
        <v>40.142857142857139</v>
      </c>
      <c r="J31" s="7">
        <v>300009</v>
      </c>
      <c r="K31" s="7">
        <v>63920</v>
      </c>
      <c r="L31" s="7">
        <f t="shared" si="1"/>
        <v>286080</v>
      </c>
      <c r="M31" s="7">
        <v>230330.734375</v>
      </c>
      <c r="N31" s="22">
        <f t="shared" si="2"/>
        <v>1.2420400637208711</v>
      </c>
      <c r="O31" s="27">
        <v>1390</v>
      </c>
      <c r="P31" s="32">
        <f t="shared" si="3"/>
        <v>205.81294964028777</v>
      </c>
      <c r="Q31" s="37" t="s">
        <v>31</v>
      </c>
      <c r="R31" s="42" t="e">
        <f>ABS(#REF!-N31)*100</f>
        <v>#REF!</v>
      </c>
      <c r="S31" t="s">
        <v>32</v>
      </c>
      <c r="U31" s="7">
        <v>63920</v>
      </c>
      <c r="V31" t="s">
        <v>33</v>
      </c>
      <c r="W31" s="17" t="s">
        <v>34</v>
      </c>
      <c r="Y31" t="s">
        <v>35</v>
      </c>
      <c r="Z31">
        <v>401</v>
      </c>
      <c r="AA31">
        <v>84</v>
      </c>
    </row>
    <row r="32" spans="1:27" x14ac:dyDescent="0.25">
      <c r="A32" t="s">
        <v>36</v>
      </c>
      <c r="B32" t="s">
        <v>37</v>
      </c>
      <c r="C32" s="17">
        <v>44424</v>
      </c>
      <c r="D32" s="7">
        <v>267500</v>
      </c>
      <c r="E32" t="s">
        <v>29</v>
      </c>
      <c r="F32" t="s">
        <v>30</v>
      </c>
      <c r="G32" s="7">
        <v>267500</v>
      </c>
      <c r="H32" s="7">
        <v>93600</v>
      </c>
      <c r="I32" s="12">
        <f t="shared" si="0"/>
        <v>34.990654205607477</v>
      </c>
      <c r="J32" s="7">
        <v>216691</v>
      </c>
      <c r="K32" s="7">
        <v>35440</v>
      </c>
      <c r="L32" s="7">
        <f t="shared" si="1"/>
        <v>232060</v>
      </c>
      <c r="M32" s="7">
        <v>176830.25</v>
      </c>
      <c r="N32" s="22">
        <f t="shared" si="2"/>
        <v>1.3123320246394494</v>
      </c>
      <c r="O32" s="27">
        <v>1568</v>
      </c>
      <c r="P32" s="32">
        <f t="shared" si="3"/>
        <v>147.99744897959184</v>
      </c>
      <c r="Q32" s="37" t="s">
        <v>31</v>
      </c>
      <c r="R32" s="42">
        <f>ABS(N87-N32)*100</f>
        <v>131.23320246394493</v>
      </c>
      <c r="S32" t="s">
        <v>32</v>
      </c>
      <c r="U32" s="7">
        <v>35440</v>
      </c>
      <c r="V32" t="s">
        <v>33</v>
      </c>
      <c r="W32" s="17" t="s">
        <v>34</v>
      </c>
      <c r="Y32" t="s">
        <v>35</v>
      </c>
      <c r="Z32">
        <v>401</v>
      </c>
      <c r="AA32">
        <v>68</v>
      </c>
    </row>
    <row r="33" spans="1:57" x14ac:dyDescent="0.25">
      <c r="A33" t="s">
        <v>27</v>
      </c>
      <c r="B33" t="s">
        <v>28</v>
      </c>
      <c r="C33" s="17">
        <v>44671</v>
      </c>
      <c r="D33" s="7">
        <v>220000</v>
      </c>
      <c r="E33" t="s">
        <v>29</v>
      </c>
      <c r="F33" t="s">
        <v>30</v>
      </c>
      <c r="G33" s="7">
        <v>220000</v>
      </c>
      <c r="H33" s="7">
        <v>81000</v>
      </c>
      <c r="I33" s="12">
        <f t="shared" si="0"/>
        <v>36.818181818181813</v>
      </c>
      <c r="J33" s="7">
        <v>172466</v>
      </c>
      <c r="K33" s="7">
        <v>8000</v>
      </c>
      <c r="L33" s="7">
        <f t="shared" si="1"/>
        <v>212000</v>
      </c>
      <c r="M33" s="7">
        <v>160454.640625</v>
      </c>
      <c r="N33" s="22">
        <f t="shared" si="2"/>
        <v>1.3212456752526536</v>
      </c>
      <c r="O33" s="27">
        <v>1494</v>
      </c>
      <c r="P33" s="32">
        <f t="shared" si="3"/>
        <v>141.90093708165998</v>
      </c>
      <c r="Q33" s="37" t="s">
        <v>31</v>
      </c>
      <c r="R33" s="42">
        <f>ABS(N89-N33)*100</f>
        <v>132.12456752526535</v>
      </c>
      <c r="S33" t="s">
        <v>32</v>
      </c>
      <c r="U33" s="7">
        <v>8000</v>
      </c>
      <c r="V33" t="s">
        <v>33</v>
      </c>
      <c r="W33" s="17" t="s">
        <v>34</v>
      </c>
      <c r="Y33" t="s">
        <v>35</v>
      </c>
      <c r="Z33">
        <v>401</v>
      </c>
      <c r="AA33">
        <v>76</v>
      </c>
      <c r="AL33" s="2"/>
      <c r="BC33" s="2"/>
      <c r="BE33" s="2"/>
    </row>
    <row r="34" spans="1:57" x14ac:dyDescent="0.25">
      <c r="A34" t="s">
        <v>41</v>
      </c>
      <c r="B34" t="s">
        <v>42</v>
      </c>
      <c r="C34" s="17">
        <v>44341</v>
      </c>
      <c r="D34" s="7">
        <v>320000</v>
      </c>
      <c r="E34" t="s">
        <v>29</v>
      </c>
      <c r="F34" t="s">
        <v>30</v>
      </c>
      <c r="G34" s="7">
        <v>320000</v>
      </c>
      <c r="H34" s="7">
        <v>109700</v>
      </c>
      <c r="I34" s="12">
        <f t="shared" si="0"/>
        <v>34.28125</v>
      </c>
      <c r="J34" s="7">
        <v>255059</v>
      </c>
      <c r="K34" s="7">
        <v>48927</v>
      </c>
      <c r="L34" s="7">
        <f t="shared" si="1"/>
        <v>271073</v>
      </c>
      <c r="M34" s="7">
        <v>201104.390625</v>
      </c>
      <c r="N34" s="22">
        <f t="shared" si="2"/>
        <v>1.3479218387900376</v>
      </c>
      <c r="O34" s="27">
        <v>1464</v>
      </c>
      <c r="P34" s="32">
        <f t="shared" si="3"/>
        <v>185.15915300546447</v>
      </c>
      <c r="Q34" s="37" t="s">
        <v>31</v>
      </c>
      <c r="R34" s="42">
        <f>ABS(N86-N34)*100</f>
        <v>134.79218387900374</v>
      </c>
      <c r="S34" t="s">
        <v>32</v>
      </c>
      <c r="U34" s="7">
        <v>33944</v>
      </c>
      <c r="V34" t="s">
        <v>33</v>
      </c>
      <c r="W34" s="17" t="s">
        <v>34</v>
      </c>
      <c r="Y34" t="s">
        <v>35</v>
      </c>
      <c r="Z34">
        <v>401</v>
      </c>
      <c r="AA34">
        <v>81</v>
      </c>
    </row>
    <row r="35" spans="1:57" x14ac:dyDescent="0.25">
      <c r="A35" t="s">
        <v>101</v>
      </c>
      <c r="B35" t="s">
        <v>106</v>
      </c>
      <c r="C35" s="17">
        <v>44880</v>
      </c>
      <c r="D35" s="7">
        <v>300000</v>
      </c>
      <c r="E35" t="s">
        <v>40</v>
      </c>
      <c r="F35" t="s">
        <v>30</v>
      </c>
      <c r="G35" s="7">
        <v>300000</v>
      </c>
      <c r="H35" s="7">
        <v>118100</v>
      </c>
      <c r="I35" s="12">
        <f t="shared" si="0"/>
        <v>39.366666666666667</v>
      </c>
      <c r="J35" s="7">
        <v>246139</v>
      </c>
      <c r="K35" s="7">
        <v>77667</v>
      </c>
      <c r="L35" s="7">
        <f t="shared" si="1"/>
        <v>222333</v>
      </c>
      <c r="M35" s="7">
        <v>164362.921875</v>
      </c>
      <c r="N35" s="22">
        <f t="shared" si="2"/>
        <v>1.3526955925563733</v>
      </c>
      <c r="O35" s="27">
        <v>1040</v>
      </c>
      <c r="P35" s="32">
        <f t="shared" si="3"/>
        <v>213.78173076923076</v>
      </c>
      <c r="Q35" s="37" t="s">
        <v>31</v>
      </c>
      <c r="R35" s="42" t="e">
        <f>ABS(#REF!-N35)*100</f>
        <v>#REF!</v>
      </c>
      <c r="S35" t="s">
        <v>32</v>
      </c>
      <c r="U35" s="7">
        <v>77667</v>
      </c>
      <c r="V35" t="s">
        <v>33</v>
      </c>
      <c r="W35" s="17" t="s">
        <v>34</v>
      </c>
      <c r="X35" t="s">
        <v>100</v>
      </c>
      <c r="Y35" t="s">
        <v>35</v>
      </c>
      <c r="Z35">
        <v>401</v>
      </c>
      <c r="AA35">
        <v>81</v>
      </c>
    </row>
    <row r="36" spans="1:57" x14ac:dyDescent="0.25">
      <c r="A36" t="s">
        <v>53</v>
      </c>
      <c r="B36" t="s">
        <v>54</v>
      </c>
      <c r="C36" s="17">
        <v>44522</v>
      </c>
      <c r="D36" s="7">
        <v>385000</v>
      </c>
      <c r="E36" t="s">
        <v>29</v>
      </c>
      <c r="F36" t="s">
        <v>30</v>
      </c>
      <c r="G36" s="7">
        <v>385000</v>
      </c>
      <c r="H36" s="7">
        <v>131100</v>
      </c>
      <c r="I36" s="12">
        <f t="shared" si="0"/>
        <v>34.051948051948052</v>
      </c>
      <c r="J36" s="7">
        <v>299995</v>
      </c>
      <c r="K36" s="7">
        <v>88861</v>
      </c>
      <c r="L36" s="7">
        <f t="shared" si="1"/>
        <v>296139</v>
      </c>
      <c r="M36" s="7">
        <v>205984.390625</v>
      </c>
      <c r="N36" s="22">
        <f t="shared" si="2"/>
        <v>1.4376768992128575</v>
      </c>
      <c r="O36" s="27">
        <v>2065</v>
      </c>
      <c r="P36" s="32">
        <f t="shared" si="3"/>
        <v>143.4087167070218</v>
      </c>
      <c r="Q36" s="37" t="s">
        <v>31</v>
      </c>
      <c r="R36" s="42">
        <f>ABS(N76-N36)*100</f>
        <v>143.76768992128575</v>
      </c>
      <c r="S36" t="s">
        <v>32</v>
      </c>
      <c r="U36" s="7">
        <v>78667</v>
      </c>
      <c r="V36" t="s">
        <v>33</v>
      </c>
      <c r="W36" s="17" t="s">
        <v>34</v>
      </c>
      <c r="Y36" t="s">
        <v>35</v>
      </c>
      <c r="Z36">
        <v>401</v>
      </c>
      <c r="AA36">
        <v>76</v>
      </c>
    </row>
    <row r="37" spans="1:57" x14ac:dyDescent="0.25">
      <c r="A37" t="s">
        <v>43</v>
      </c>
      <c r="B37" t="s">
        <v>44</v>
      </c>
      <c r="C37" s="17">
        <v>44110</v>
      </c>
      <c r="D37" s="7">
        <v>405000</v>
      </c>
      <c r="E37" t="s">
        <v>40</v>
      </c>
      <c r="F37" t="s">
        <v>30</v>
      </c>
      <c r="G37" s="7">
        <v>405000</v>
      </c>
      <c r="H37" s="7">
        <v>144900</v>
      </c>
      <c r="I37" s="12">
        <f t="shared" si="0"/>
        <v>35.777777777777771</v>
      </c>
      <c r="J37" s="7">
        <v>293440</v>
      </c>
      <c r="K37" s="7">
        <v>19396</v>
      </c>
      <c r="L37" s="7">
        <f t="shared" si="1"/>
        <v>385604</v>
      </c>
      <c r="M37" s="7">
        <v>267360</v>
      </c>
      <c r="N37" s="22">
        <f t="shared" si="2"/>
        <v>1.4422651107121485</v>
      </c>
      <c r="O37" s="27">
        <v>2166</v>
      </c>
      <c r="P37" s="32">
        <f t="shared" si="3"/>
        <v>178.02585410895659</v>
      </c>
      <c r="Q37" s="37" t="s">
        <v>31</v>
      </c>
      <c r="R37" s="42">
        <f>ABS(N82-N37)*100</f>
        <v>144.22651107121484</v>
      </c>
      <c r="S37" t="s">
        <v>32</v>
      </c>
      <c r="U37" s="7">
        <v>0</v>
      </c>
      <c r="V37" t="s">
        <v>33</v>
      </c>
      <c r="W37" s="17" t="s">
        <v>34</v>
      </c>
      <c r="X37" t="s">
        <v>45</v>
      </c>
      <c r="Y37" t="s">
        <v>35</v>
      </c>
      <c r="Z37">
        <v>401</v>
      </c>
      <c r="AA37">
        <v>81</v>
      </c>
    </row>
    <row r="38" spans="1:57" x14ac:dyDescent="0.25">
      <c r="A38" t="s">
        <v>46</v>
      </c>
      <c r="B38" t="s">
        <v>47</v>
      </c>
      <c r="C38" s="17">
        <v>44175</v>
      </c>
      <c r="D38" s="7">
        <v>249900</v>
      </c>
      <c r="E38" t="s">
        <v>29</v>
      </c>
      <c r="F38" t="s">
        <v>30</v>
      </c>
      <c r="G38" s="7">
        <v>249900</v>
      </c>
      <c r="H38" s="7">
        <v>81600</v>
      </c>
      <c r="I38" s="12">
        <f t="shared" si="0"/>
        <v>32.653061224489797</v>
      </c>
      <c r="J38" s="7">
        <v>185669</v>
      </c>
      <c r="K38" s="7">
        <v>32704</v>
      </c>
      <c r="L38" s="7">
        <f t="shared" si="1"/>
        <v>217196</v>
      </c>
      <c r="M38" s="7">
        <v>149234.140625</v>
      </c>
      <c r="N38" s="22">
        <f t="shared" si="2"/>
        <v>1.45540423317595</v>
      </c>
      <c r="O38" s="27">
        <v>1112</v>
      </c>
      <c r="P38" s="32">
        <f t="shared" si="3"/>
        <v>195.32014388489208</v>
      </c>
      <c r="Q38" s="37" t="s">
        <v>31</v>
      </c>
      <c r="R38" s="42">
        <f>ABS(N81-N38)*100</f>
        <v>145.54042331759501</v>
      </c>
      <c r="S38" t="s">
        <v>32</v>
      </c>
      <c r="U38" s="7">
        <v>32704</v>
      </c>
      <c r="V38" t="s">
        <v>33</v>
      </c>
      <c r="W38" s="17" t="s">
        <v>34</v>
      </c>
      <c r="Y38" t="s">
        <v>35</v>
      </c>
      <c r="Z38">
        <v>401</v>
      </c>
      <c r="AA38">
        <v>81</v>
      </c>
    </row>
    <row r="39" spans="1:57" x14ac:dyDescent="0.25">
      <c r="A39" t="s">
        <v>41</v>
      </c>
      <c r="B39" t="s">
        <v>42</v>
      </c>
      <c r="C39" s="17">
        <v>44812</v>
      </c>
      <c r="D39" s="7">
        <v>342500</v>
      </c>
      <c r="E39" t="s">
        <v>40</v>
      </c>
      <c r="F39" t="s">
        <v>30</v>
      </c>
      <c r="G39" s="7">
        <v>342500</v>
      </c>
      <c r="H39" s="7">
        <v>119700</v>
      </c>
      <c r="I39" s="12">
        <f t="shared" si="0"/>
        <v>34.948905109489054</v>
      </c>
      <c r="J39" s="7">
        <v>255059</v>
      </c>
      <c r="K39" s="7">
        <v>48927</v>
      </c>
      <c r="L39" s="7">
        <f t="shared" si="1"/>
        <v>293573</v>
      </c>
      <c r="M39" s="7">
        <v>201104.390625</v>
      </c>
      <c r="N39" s="22">
        <f t="shared" si="2"/>
        <v>1.4598040305714981</v>
      </c>
      <c r="O39" s="27">
        <v>1464</v>
      </c>
      <c r="P39" s="32">
        <f t="shared" si="3"/>
        <v>200.52800546448088</v>
      </c>
      <c r="Q39" s="37" t="s">
        <v>31</v>
      </c>
      <c r="R39" s="42">
        <f>ABS(N90-N39)*100</f>
        <v>145.9804030571498</v>
      </c>
      <c r="S39" t="s">
        <v>32</v>
      </c>
      <c r="U39" s="7">
        <v>33944</v>
      </c>
      <c r="V39" t="s">
        <v>33</v>
      </c>
      <c r="W39" s="17" t="s">
        <v>34</v>
      </c>
      <c r="Y39" t="s">
        <v>35</v>
      </c>
      <c r="Z39">
        <v>401</v>
      </c>
      <c r="AA39">
        <v>81</v>
      </c>
    </row>
    <row r="40" spans="1:57" x14ac:dyDescent="0.25">
      <c r="A40" t="s">
        <v>94</v>
      </c>
      <c r="B40" t="s">
        <v>95</v>
      </c>
      <c r="C40" s="17">
        <v>44819</v>
      </c>
      <c r="D40" s="7">
        <v>1050000</v>
      </c>
      <c r="E40" t="s">
        <v>40</v>
      </c>
      <c r="F40" t="s">
        <v>30</v>
      </c>
      <c r="G40" s="7">
        <v>1050000</v>
      </c>
      <c r="H40" s="7">
        <v>214400</v>
      </c>
      <c r="I40" s="12">
        <f t="shared" si="0"/>
        <v>20.419047619047621</v>
      </c>
      <c r="J40" s="7">
        <v>789672</v>
      </c>
      <c r="K40" s="7">
        <v>225285</v>
      </c>
      <c r="L40" s="7">
        <f t="shared" si="1"/>
        <v>824715</v>
      </c>
      <c r="M40" s="7">
        <v>550621.46875</v>
      </c>
      <c r="N40" s="22">
        <f t="shared" si="2"/>
        <v>1.4977894012600648</v>
      </c>
      <c r="O40" s="27">
        <v>2212</v>
      </c>
      <c r="P40" s="32">
        <f t="shared" si="3"/>
        <v>372.83679927667271</v>
      </c>
      <c r="Q40" s="37" t="s">
        <v>31</v>
      </c>
      <c r="R40" s="42">
        <f>ABS(N47-N40)*100</f>
        <v>149.77894012600649</v>
      </c>
      <c r="S40" t="s">
        <v>32</v>
      </c>
      <c r="U40" s="7">
        <v>80575</v>
      </c>
      <c r="V40" t="s">
        <v>33</v>
      </c>
      <c r="W40" s="17" t="s">
        <v>34</v>
      </c>
      <c r="Y40" t="s">
        <v>35</v>
      </c>
      <c r="Z40">
        <v>1</v>
      </c>
      <c r="AA40">
        <v>78</v>
      </c>
    </row>
    <row r="41" spans="1:57" ht="15.75" thickBot="1" x14ac:dyDescent="0.3">
      <c r="A41" t="s">
        <v>38</v>
      </c>
      <c r="B41" t="s">
        <v>39</v>
      </c>
      <c r="C41" s="17">
        <v>44798</v>
      </c>
      <c r="D41" s="7">
        <v>250000</v>
      </c>
      <c r="E41" t="s">
        <v>40</v>
      </c>
      <c r="F41" t="s">
        <v>30</v>
      </c>
      <c r="G41" s="7">
        <v>250000</v>
      </c>
      <c r="H41" s="7">
        <v>0</v>
      </c>
      <c r="I41" s="12">
        <f t="shared" si="0"/>
        <v>0</v>
      </c>
      <c r="J41" s="7">
        <v>168973</v>
      </c>
      <c r="K41" s="7">
        <v>21760</v>
      </c>
      <c r="L41" s="7">
        <f t="shared" si="1"/>
        <v>228240</v>
      </c>
      <c r="M41" s="7">
        <v>143622.4375</v>
      </c>
      <c r="N41" s="22">
        <f t="shared" si="2"/>
        <v>1.5891667344804672</v>
      </c>
      <c r="O41" s="27">
        <v>1288</v>
      </c>
      <c r="P41" s="32">
        <f t="shared" si="3"/>
        <v>177.20496894409939</v>
      </c>
      <c r="Q41" s="37" t="s">
        <v>31</v>
      </c>
      <c r="R41" s="42">
        <f>ABS(N95-N41)*100</f>
        <v>158.91667344804671</v>
      </c>
      <c r="S41" t="s">
        <v>32</v>
      </c>
      <c r="U41" s="7">
        <v>21760</v>
      </c>
      <c r="V41" t="s">
        <v>33</v>
      </c>
      <c r="W41" s="17" t="s">
        <v>34</v>
      </c>
      <c r="Y41" t="s">
        <v>35</v>
      </c>
      <c r="Z41">
        <v>401</v>
      </c>
      <c r="AA41">
        <v>66</v>
      </c>
    </row>
    <row r="42" spans="1:57" ht="15.75" thickBot="1" x14ac:dyDescent="0.3">
      <c r="A42" t="s">
        <v>61</v>
      </c>
      <c r="B42" t="s">
        <v>62</v>
      </c>
      <c r="C42" s="17">
        <v>44449</v>
      </c>
      <c r="D42" s="7">
        <v>365000</v>
      </c>
      <c r="E42" t="s">
        <v>40</v>
      </c>
      <c r="F42" t="s">
        <v>30</v>
      </c>
      <c r="G42" s="7">
        <v>365000</v>
      </c>
      <c r="H42" s="7">
        <v>109100</v>
      </c>
      <c r="I42" s="12">
        <f t="shared" si="0"/>
        <v>29.890410958904113</v>
      </c>
      <c r="J42" s="7">
        <v>250323</v>
      </c>
      <c r="K42" s="7">
        <v>48000</v>
      </c>
      <c r="L42" s="7">
        <f t="shared" si="1"/>
        <v>317000</v>
      </c>
      <c r="M42" s="7">
        <v>197388.296875</v>
      </c>
      <c r="N42" s="22">
        <f t="shared" si="2"/>
        <v>1.6059716053011313</v>
      </c>
      <c r="O42" s="27">
        <v>1296</v>
      </c>
      <c r="P42" s="32">
        <f t="shared" si="3"/>
        <v>244.59876543209876</v>
      </c>
      <c r="Q42" s="37" t="s">
        <v>31</v>
      </c>
      <c r="R42" s="42">
        <f>ABS(N77-N42)*100</f>
        <v>160.59716053011311</v>
      </c>
      <c r="S42" t="s">
        <v>32</v>
      </c>
      <c r="U42" s="7">
        <v>48000</v>
      </c>
      <c r="V42" t="s">
        <v>33</v>
      </c>
      <c r="W42" s="17" t="s">
        <v>34</v>
      </c>
      <c r="Y42" t="s">
        <v>35</v>
      </c>
      <c r="Z42">
        <v>401</v>
      </c>
      <c r="AA42">
        <v>88</v>
      </c>
    </row>
    <row r="43" spans="1:57" ht="15.75" thickTop="1" x14ac:dyDescent="0.25">
      <c r="A43" s="3"/>
      <c r="B43" s="3"/>
      <c r="C43" s="18" t="s">
        <v>119</v>
      </c>
      <c r="D43" s="8">
        <f>+SUM(D2:D42)</f>
        <v>12224562</v>
      </c>
      <c r="E43" s="3"/>
      <c r="F43" s="3"/>
      <c r="G43" s="8">
        <f>+SUM(G2:G42)</f>
        <v>12224562</v>
      </c>
      <c r="H43" s="8">
        <f>+SUM(H2:H42)</f>
        <v>4302350</v>
      </c>
      <c r="I43" s="13"/>
      <c r="J43" s="8">
        <f>+SUM(J2:J42)</f>
        <v>11222348</v>
      </c>
      <c r="K43" s="8"/>
      <c r="L43" s="8">
        <f>+SUM(L2:L42)</f>
        <v>9767627</v>
      </c>
      <c r="M43" s="8">
        <f>+SUM(M2:M42)</f>
        <v>8551622.4609375</v>
      </c>
      <c r="N43" s="23"/>
      <c r="O43" s="28"/>
      <c r="P43" s="33">
        <f>AVERAGE(P2:P42)</f>
        <v>149.23415747946288</v>
      </c>
      <c r="Q43" s="38"/>
      <c r="R43" s="43">
        <f>ABS(N45-N44)*100</f>
        <v>1.9299177413928614</v>
      </c>
      <c r="S43" s="3"/>
      <c r="T43" s="3"/>
      <c r="U43" s="8"/>
      <c r="V43" s="3"/>
      <c r="W43" s="18"/>
      <c r="X43" s="3"/>
      <c r="Y43" s="3"/>
      <c r="Z43" s="3"/>
      <c r="AA43" s="3"/>
    </row>
    <row r="44" spans="1:57" x14ac:dyDescent="0.25">
      <c r="A44" s="4"/>
      <c r="B44" s="4"/>
      <c r="C44" s="19"/>
      <c r="D44" s="9"/>
      <c r="E44" s="4"/>
      <c r="F44" s="4"/>
      <c r="G44" s="9"/>
      <c r="H44" s="9" t="s">
        <v>120</v>
      </c>
      <c r="I44" s="14">
        <f>H43/G43*100</f>
        <v>35.194307984204258</v>
      </c>
      <c r="J44" s="9"/>
      <c r="K44" s="9"/>
      <c r="L44" s="9"/>
      <c r="M44" s="9" t="s">
        <v>121</v>
      </c>
      <c r="N44" s="24">
        <f>L43/M43</f>
        <v>1.1421957698222791</v>
      </c>
      <c r="O44" s="29"/>
      <c r="P44" s="34" t="s">
        <v>122</v>
      </c>
      <c r="Q44" s="39">
        <f>STDEV(N2:N42)</f>
        <v>0.25835421012977744</v>
      </c>
      <c r="R44" s="44"/>
      <c r="S44" s="4"/>
      <c r="T44" s="4"/>
      <c r="U44" s="9"/>
      <c r="V44" s="4"/>
      <c r="W44" s="19"/>
      <c r="X44" s="4"/>
      <c r="Y44" s="4"/>
      <c r="Z44" s="4"/>
      <c r="AA44" s="4"/>
    </row>
    <row r="45" spans="1:57" x14ac:dyDescent="0.25">
      <c r="A45" s="5"/>
      <c r="B45" s="5"/>
      <c r="C45" s="20"/>
      <c r="D45" s="10"/>
      <c r="E45" s="5"/>
      <c r="F45" s="5"/>
      <c r="G45" s="10"/>
      <c r="H45" s="10" t="s">
        <v>123</v>
      </c>
      <c r="I45" s="15">
        <f>STDEV(I2:I42)</f>
        <v>14.537301915797215</v>
      </c>
      <c r="J45" s="10"/>
      <c r="K45" s="10"/>
      <c r="L45" s="10"/>
      <c r="M45" s="10" t="s">
        <v>124</v>
      </c>
      <c r="N45" s="25">
        <f>AVERAGE(N2:N42)</f>
        <v>1.1228965924083505</v>
      </c>
      <c r="O45" s="30"/>
      <c r="P45" s="35" t="s">
        <v>125</v>
      </c>
      <c r="Q45" s="46" t="e">
        <f>AVERAGE(R2:R42)</f>
        <v>#REF!</v>
      </c>
      <c r="R45" s="45" t="s">
        <v>126</v>
      </c>
      <c r="S45" s="5" t="e">
        <f>+(Q45/N45)</f>
        <v>#REF!</v>
      </c>
      <c r="T45" s="5"/>
      <c r="U45" s="10"/>
      <c r="V45" s="5"/>
      <c r="W45" s="20"/>
      <c r="X45" s="5"/>
      <c r="Y45" s="5"/>
      <c r="Z45" s="5"/>
      <c r="AA45" s="5"/>
    </row>
  </sheetData>
  <sortState xmlns:xlrd2="http://schemas.microsoft.com/office/spreadsheetml/2017/richdata2" ref="A2:BL42">
    <sortCondition ref="N2:N42"/>
  </sortState>
  <conditionalFormatting sqref="A2:AA4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F982-AF55-4644-871C-4CF4CEE7319E}">
  <dimension ref="A1:BL31"/>
  <sheetViews>
    <sheetView workbookViewId="0">
      <selection activeCell="I46" sqref="I46"/>
    </sheetView>
  </sheetViews>
  <sheetFormatPr defaultRowHeight="15" x14ac:dyDescent="0.25"/>
  <cols>
    <col min="1" max="1" width="14.28515625" bestFit="1" customWidth="1"/>
    <col min="2" max="2" width="20.5703125" bestFit="1" customWidth="1"/>
    <col min="3" max="3" width="9.28515625" bestFit="1" customWidth="1"/>
    <col min="4" max="4" width="10.85546875" bestFit="1" customWidth="1"/>
    <col min="5" max="5" width="5.5703125" bestFit="1" customWidth="1"/>
    <col min="6" max="6" width="21.140625" bestFit="1" customWidth="1"/>
    <col min="7" max="7" width="10.85546875" bestFit="1" customWidth="1"/>
    <col min="8" max="8" width="14.7109375" bestFit="1" customWidth="1"/>
    <col min="9" max="9" width="12.85546875" bestFit="1" customWidth="1"/>
    <col min="10" max="10" width="13.42578125" bestFit="1" customWidth="1"/>
    <col min="11" max="11" width="11" bestFit="1" customWidth="1"/>
    <col min="12" max="12" width="13.5703125" bestFit="1" customWidth="1"/>
    <col min="13" max="13" width="12.7109375" bestFit="1" customWidth="1"/>
    <col min="14" max="14" width="6.28515625" bestFit="1" customWidth="1"/>
    <col min="15" max="15" width="10.140625" bestFit="1" customWidth="1"/>
    <col min="16" max="16" width="15.5703125" bestFit="1" customWidth="1"/>
    <col min="17" max="17" width="11.5703125" bestFit="1" customWidth="1"/>
    <col min="18" max="18" width="18.85546875" bestFit="1" customWidth="1"/>
    <col min="19" max="19" width="13.7109375" bestFit="1" customWidth="1"/>
    <col min="20" max="20" width="9.42578125" bestFit="1" customWidth="1"/>
    <col min="21" max="21" width="10.7109375" bestFit="1" customWidth="1"/>
    <col min="22" max="22" width="11.5703125" bestFit="1" customWidth="1"/>
    <col min="23" max="23" width="10.42578125" bestFit="1" customWidth="1"/>
    <col min="24" max="24" width="19.42578125" bestFit="1" customWidth="1"/>
    <col min="25" max="25" width="18.85546875" bestFit="1" customWidth="1"/>
    <col min="26" max="27" width="13.7109375" bestFit="1" customWidth="1"/>
  </cols>
  <sheetData>
    <row r="1" spans="1:64" x14ac:dyDescent="0.25">
      <c r="A1" s="1" t="s">
        <v>0</v>
      </c>
      <c r="B1" s="1" t="s">
        <v>1</v>
      </c>
      <c r="C1" s="16" t="s">
        <v>2</v>
      </c>
      <c r="D1" s="6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1" t="s">
        <v>13</v>
      </c>
      <c r="O1" s="26" t="s">
        <v>14</v>
      </c>
      <c r="P1" s="31" t="s">
        <v>15</v>
      </c>
      <c r="Q1" s="36" t="s">
        <v>16</v>
      </c>
      <c r="R1" s="41" t="s">
        <v>17</v>
      </c>
      <c r="S1" s="1" t="s">
        <v>18</v>
      </c>
      <c r="T1" s="1" t="s">
        <v>19</v>
      </c>
      <c r="U1" s="6" t="s">
        <v>20</v>
      </c>
      <c r="V1" s="1" t="s">
        <v>21</v>
      </c>
      <c r="W1" s="16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2" t="s">
        <v>167</v>
      </c>
      <c r="B2" t="s">
        <v>168</v>
      </c>
      <c r="C2" s="17">
        <v>44050</v>
      </c>
      <c r="D2" s="7">
        <v>252000</v>
      </c>
      <c r="E2" t="s">
        <v>40</v>
      </c>
      <c r="F2" t="s">
        <v>30</v>
      </c>
      <c r="G2" s="7">
        <v>252000</v>
      </c>
      <c r="H2" s="7">
        <v>103000</v>
      </c>
      <c r="I2" s="12">
        <v>40.873015873015873</v>
      </c>
      <c r="J2" s="7">
        <v>213629</v>
      </c>
      <c r="K2" s="7">
        <v>20090</v>
      </c>
      <c r="L2" s="7">
        <v>231910</v>
      </c>
      <c r="M2" s="7">
        <v>188818.53125</v>
      </c>
      <c r="N2" s="22">
        <v>1.2282163115279503</v>
      </c>
      <c r="O2" s="27">
        <v>1296</v>
      </c>
      <c r="P2" s="32">
        <v>178.9429012345679</v>
      </c>
      <c r="Q2" s="37" t="s">
        <v>127</v>
      </c>
      <c r="R2" s="42">
        <v>122.82163115279504</v>
      </c>
      <c r="S2" t="s">
        <v>32</v>
      </c>
      <c r="U2" s="7">
        <v>20090</v>
      </c>
      <c r="V2" t="s">
        <v>33</v>
      </c>
      <c r="W2" s="17" t="s">
        <v>34</v>
      </c>
      <c r="Y2" t="s">
        <v>128</v>
      </c>
      <c r="Z2">
        <v>401</v>
      </c>
      <c r="AA2">
        <v>86</v>
      </c>
    </row>
    <row r="3" spans="1:64" x14ac:dyDescent="0.25">
      <c r="A3" t="s">
        <v>157</v>
      </c>
      <c r="B3" t="s">
        <v>158</v>
      </c>
      <c r="C3" s="17">
        <v>44704</v>
      </c>
      <c r="D3" s="7">
        <v>300000</v>
      </c>
      <c r="E3" t="s">
        <v>40</v>
      </c>
      <c r="F3" t="s">
        <v>30</v>
      </c>
      <c r="G3" s="7">
        <v>300000</v>
      </c>
      <c r="H3" s="7">
        <v>138400</v>
      </c>
      <c r="I3" s="12">
        <v>46.133333333333333</v>
      </c>
      <c r="J3" s="7">
        <v>293892</v>
      </c>
      <c r="K3" s="7">
        <v>62107</v>
      </c>
      <c r="L3" s="7">
        <v>237893</v>
      </c>
      <c r="M3" s="7">
        <v>226131.71484375</v>
      </c>
      <c r="N3" s="22">
        <v>1.0520107724136647</v>
      </c>
      <c r="O3" s="27">
        <v>2226</v>
      </c>
      <c r="P3" s="32">
        <v>106.87017070979336</v>
      </c>
      <c r="Q3" s="37" t="s">
        <v>127</v>
      </c>
      <c r="R3" s="42">
        <v>105.20107724136648</v>
      </c>
      <c r="S3" t="s">
        <v>32</v>
      </c>
      <c r="U3" s="7">
        <v>43200</v>
      </c>
      <c r="V3" t="s">
        <v>33</v>
      </c>
      <c r="W3" s="17" t="s">
        <v>34</v>
      </c>
      <c r="Y3" t="s">
        <v>128</v>
      </c>
      <c r="Z3">
        <v>401</v>
      </c>
      <c r="AA3">
        <v>79</v>
      </c>
    </row>
    <row r="4" spans="1:64" x14ac:dyDescent="0.25">
      <c r="A4" t="s">
        <v>161</v>
      </c>
      <c r="B4" t="s">
        <v>162</v>
      </c>
      <c r="C4" s="17">
        <v>44420</v>
      </c>
      <c r="D4" s="7">
        <v>100000</v>
      </c>
      <c r="E4" t="s">
        <v>29</v>
      </c>
      <c r="F4" t="s">
        <v>30</v>
      </c>
      <c r="G4" s="7">
        <v>100000</v>
      </c>
      <c r="H4" s="7">
        <v>40800</v>
      </c>
      <c r="I4" s="12">
        <v>40.799999999999997</v>
      </c>
      <c r="J4" s="7">
        <v>96627</v>
      </c>
      <c r="K4" s="7">
        <v>20664</v>
      </c>
      <c r="L4" s="7">
        <v>79336</v>
      </c>
      <c r="M4" s="7">
        <v>74110.2421875</v>
      </c>
      <c r="N4" s="22">
        <v>1.0705133009723373</v>
      </c>
      <c r="O4" s="27">
        <v>840</v>
      </c>
      <c r="P4" s="32">
        <v>94.447619047619042</v>
      </c>
      <c r="Q4" s="37" t="s">
        <v>127</v>
      </c>
      <c r="R4" s="42">
        <v>107.05133009723373</v>
      </c>
      <c r="S4" t="s">
        <v>32</v>
      </c>
      <c r="U4" s="7">
        <v>20664</v>
      </c>
      <c r="V4" t="s">
        <v>33</v>
      </c>
      <c r="W4" s="17" t="s">
        <v>34</v>
      </c>
      <c r="Y4" t="s">
        <v>128</v>
      </c>
      <c r="Z4">
        <v>401</v>
      </c>
      <c r="AA4">
        <v>71</v>
      </c>
    </row>
    <row r="5" spans="1:64" x14ac:dyDescent="0.25">
      <c r="A5" t="s">
        <v>163</v>
      </c>
      <c r="B5" t="s">
        <v>164</v>
      </c>
      <c r="C5" s="17">
        <v>44183</v>
      </c>
      <c r="D5" s="7">
        <v>298500</v>
      </c>
      <c r="E5" t="s">
        <v>29</v>
      </c>
      <c r="F5" t="s">
        <v>30</v>
      </c>
      <c r="G5" s="7">
        <v>298500</v>
      </c>
      <c r="H5" s="7">
        <v>114150</v>
      </c>
      <c r="I5" s="12">
        <v>38.241206030150757</v>
      </c>
      <c r="J5" s="7">
        <v>275276</v>
      </c>
      <c r="K5" s="7">
        <v>34320</v>
      </c>
      <c r="L5" s="7">
        <v>264180</v>
      </c>
      <c r="M5" s="7">
        <v>235079.03125</v>
      </c>
      <c r="N5" s="22">
        <v>1.1237922778363501</v>
      </c>
      <c r="O5" s="27">
        <v>2172</v>
      </c>
      <c r="P5" s="32">
        <v>121.62983425414365</v>
      </c>
      <c r="Q5" s="37" t="s">
        <v>127</v>
      </c>
      <c r="R5" s="42">
        <v>112.379227783635</v>
      </c>
      <c r="S5" t="s">
        <v>32</v>
      </c>
      <c r="U5" s="7">
        <v>34320</v>
      </c>
      <c r="V5" t="s">
        <v>33</v>
      </c>
      <c r="W5" s="17" t="s">
        <v>34</v>
      </c>
      <c r="Y5" t="s">
        <v>128</v>
      </c>
      <c r="Z5">
        <v>401</v>
      </c>
      <c r="AA5">
        <v>76</v>
      </c>
    </row>
    <row r="6" spans="1:64" x14ac:dyDescent="0.25">
      <c r="A6" t="s">
        <v>147</v>
      </c>
      <c r="B6" t="s">
        <v>148</v>
      </c>
      <c r="C6" s="17">
        <v>44407</v>
      </c>
      <c r="D6" s="7">
        <v>280000</v>
      </c>
      <c r="E6" t="s">
        <v>29</v>
      </c>
      <c r="F6" t="s">
        <v>30</v>
      </c>
      <c r="G6" s="7">
        <v>280000</v>
      </c>
      <c r="H6" s="7">
        <v>125000</v>
      </c>
      <c r="I6" s="12">
        <v>44.642857142857146</v>
      </c>
      <c r="J6" s="7">
        <v>294224</v>
      </c>
      <c r="K6" s="7">
        <v>30086</v>
      </c>
      <c r="L6" s="7">
        <v>249914</v>
      </c>
      <c r="M6" s="7">
        <v>257695.609375</v>
      </c>
      <c r="N6" s="22">
        <v>0.96980309678588217</v>
      </c>
      <c r="O6" s="27">
        <v>1570</v>
      </c>
      <c r="P6" s="32">
        <v>159.18089171974523</v>
      </c>
      <c r="Q6" s="37" t="s">
        <v>127</v>
      </c>
      <c r="R6" s="42">
        <v>96.980309678588213</v>
      </c>
      <c r="S6" t="s">
        <v>32</v>
      </c>
      <c r="U6" s="7">
        <v>30086</v>
      </c>
      <c r="V6" t="s">
        <v>33</v>
      </c>
      <c r="W6" s="17" t="s">
        <v>34</v>
      </c>
      <c r="Y6" t="s">
        <v>128</v>
      </c>
      <c r="Z6">
        <v>401</v>
      </c>
      <c r="AA6">
        <v>81</v>
      </c>
    </row>
    <row r="7" spans="1:64" x14ac:dyDescent="0.25">
      <c r="A7" t="s">
        <v>179</v>
      </c>
      <c r="B7" t="s">
        <v>180</v>
      </c>
      <c r="C7" s="17">
        <v>44624</v>
      </c>
      <c r="D7" s="7">
        <v>329000</v>
      </c>
      <c r="E7" t="s">
        <v>40</v>
      </c>
      <c r="F7" t="s">
        <v>30</v>
      </c>
      <c r="G7" s="7">
        <v>329000</v>
      </c>
      <c r="H7" s="7">
        <v>112200</v>
      </c>
      <c r="I7" s="12">
        <v>34.10334346504559</v>
      </c>
      <c r="J7" s="7">
        <v>263569</v>
      </c>
      <c r="K7" s="7">
        <v>32240</v>
      </c>
      <c r="L7" s="7">
        <v>296760</v>
      </c>
      <c r="M7" s="7">
        <v>225686.828125</v>
      </c>
      <c r="N7" s="22">
        <v>1.3149194503971453</v>
      </c>
      <c r="O7" s="27">
        <v>1494</v>
      </c>
      <c r="P7" s="32">
        <v>198.63453815261045</v>
      </c>
      <c r="Q7" s="37" t="s">
        <v>127</v>
      </c>
      <c r="R7" s="42">
        <v>131.49194503971452</v>
      </c>
      <c r="S7" t="s">
        <v>32</v>
      </c>
      <c r="U7" s="7">
        <v>32240</v>
      </c>
      <c r="V7" t="s">
        <v>33</v>
      </c>
      <c r="W7" s="17" t="s">
        <v>34</v>
      </c>
      <c r="Y7" t="s">
        <v>128</v>
      </c>
      <c r="Z7">
        <v>401</v>
      </c>
      <c r="AA7">
        <v>94</v>
      </c>
    </row>
    <row r="8" spans="1:64" x14ac:dyDescent="0.25">
      <c r="A8" t="s">
        <v>165</v>
      </c>
      <c r="B8" t="s">
        <v>166</v>
      </c>
      <c r="C8" s="17">
        <v>44113</v>
      </c>
      <c r="D8" s="7">
        <v>710000</v>
      </c>
      <c r="E8" t="s">
        <v>40</v>
      </c>
      <c r="F8" t="s">
        <v>30</v>
      </c>
      <c r="G8" s="7">
        <v>710000</v>
      </c>
      <c r="H8" s="7">
        <v>196350</v>
      </c>
      <c r="I8" s="12">
        <v>27.654929577464788</v>
      </c>
      <c r="J8" s="7">
        <v>653668</v>
      </c>
      <c r="K8" s="7">
        <v>111467</v>
      </c>
      <c r="L8" s="7">
        <v>598533</v>
      </c>
      <c r="M8" s="7">
        <v>528976.5625</v>
      </c>
      <c r="N8" s="22">
        <v>1.1314924751510138</v>
      </c>
      <c r="O8" s="27">
        <v>4171</v>
      </c>
      <c r="P8" s="32">
        <v>143.49868137137378</v>
      </c>
      <c r="Q8" s="37" t="s">
        <v>127</v>
      </c>
      <c r="R8" s="42">
        <v>113.14924751510138</v>
      </c>
      <c r="S8" t="s">
        <v>32</v>
      </c>
      <c r="U8" s="7">
        <v>85480</v>
      </c>
      <c r="V8" t="s">
        <v>33</v>
      </c>
      <c r="W8" s="17" t="s">
        <v>34</v>
      </c>
      <c r="Y8" t="s">
        <v>128</v>
      </c>
      <c r="Z8">
        <v>401</v>
      </c>
      <c r="AA8">
        <v>74</v>
      </c>
    </row>
    <row r="9" spans="1:64" x14ac:dyDescent="0.25">
      <c r="A9" t="s">
        <v>139</v>
      </c>
      <c r="B9" t="s">
        <v>140</v>
      </c>
      <c r="C9" s="17">
        <v>44399</v>
      </c>
      <c r="D9" s="7">
        <v>143000</v>
      </c>
      <c r="E9" t="s">
        <v>40</v>
      </c>
      <c r="F9" t="s">
        <v>71</v>
      </c>
      <c r="G9" s="7">
        <v>143000</v>
      </c>
      <c r="H9" s="7">
        <v>71200</v>
      </c>
      <c r="I9" s="12">
        <v>49.790209790209786</v>
      </c>
      <c r="J9" s="7">
        <v>166417</v>
      </c>
      <c r="K9" s="7">
        <v>66700</v>
      </c>
      <c r="L9" s="7">
        <v>76300</v>
      </c>
      <c r="M9" s="7">
        <v>97284.875</v>
      </c>
      <c r="N9" s="22">
        <v>0.7842945781654137</v>
      </c>
      <c r="O9" s="27">
        <v>776</v>
      </c>
      <c r="P9" s="32">
        <v>98.324742268041234</v>
      </c>
      <c r="Q9" s="37" t="s">
        <v>127</v>
      </c>
      <c r="R9" s="42">
        <v>78.429457816541372</v>
      </c>
      <c r="S9" t="s">
        <v>32</v>
      </c>
      <c r="U9" s="7">
        <v>66700</v>
      </c>
      <c r="V9" t="s">
        <v>33</v>
      </c>
      <c r="W9" s="17" t="s">
        <v>34</v>
      </c>
      <c r="Y9" t="s">
        <v>128</v>
      </c>
      <c r="Z9">
        <v>401</v>
      </c>
      <c r="AA9">
        <v>76</v>
      </c>
    </row>
    <row r="10" spans="1:64" x14ac:dyDescent="0.25">
      <c r="A10" t="s">
        <v>176</v>
      </c>
      <c r="B10" t="s">
        <v>177</v>
      </c>
      <c r="C10" s="17">
        <v>44869</v>
      </c>
      <c r="D10" s="7">
        <v>120000</v>
      </c>
      <c r="E10" t="s">
        <v>40</v>
      </c>
      <c r="F10" t="s">
        <v>30</v>
      </c>
      <c r="G10" s="7">
        <v>120000</v>
      </c>
      <c r="H10" s="7">
        <v>80100</v>
      </c>
      <c r="I10" s="12">
        <v>66.75</v>
      </c>
      <c r="J10" s="7">
        <v>100748</v>
      </c>
      <c r="K10" s="7">
        <v>27246</v>
      </c>
      <c r="L10" s="7">
        <v>92754</v>
      </c>
      <c r="M10" s="7">
        <v>71709.265625</v>
      </c>
      <c r="N10" s="22">
        <v>1.2934730148409606</v>
      </c>
      <c r="O10" s="27">
        <v>1036</v>
      </c>
      <c r="P10" s="32">
        <v>89.530888030888036</v>
      </c>
      <c r="Q10" s="37" t="s">
        <v>127</v>
      </c>
      <c r="R10" s="42">
        <v>129.34730148409605</v>
      </c>
      <c r="S10" t="s">
        <v>32</v>
      </c>
      <c r="U10" s="7">
        <v>27246</v>
      </c>
      <c r="V10" t="s">
        <v>33</v>
      </c>
      <c r="W10" s="17" t="s">
        <v>34</v>
      </c>
      <c r="Y10" t="s">
        <v>128</v>
      </c>
      <c r="Z10">
        <v>401</v>
      </c>
      <c r="AA10">
        <v>61</v>
      </c>
    </row>
    <row r="11" spans="1:64" x14ac:dyDescent="0.25">
      <c r="A11" t="s">
        <v>151</v>
      </c>
      <c r="B11" t="s">
        <v>152</v>
      </c>
      <c r="C11" s="17">
        <v>44683</v>
      </c>
      <c r="D11" s="7">
        <v>160000</v>
      </c>
      <c r="E11" t="s">
        <v>40</v>
      </c>
      <c r="F11" t="s">
        <v>30</v>
      </c>
      <c r="G11" s="7">
        <v>160000</v>
      </c>
      <c r="H11" s="7">
        <v>75500</v>
      </c>
      <c r="I11" s="12">
        <v>47.1875</v>
      </c>
      <c r="J11" s="7">
        <v>162312</v>
      </c>
      <c r="K11" s="7">
        <v>33204</v>
      </c>
      <c r="L11" s="7">
        <v>126796</v>
      </c>
      <c r="M11" s="7">
        <v>125959.0234375</v>
      </c>
      <c r="N11" s="22">
        <v>1.0066448321022059</v>
      </c>
      <c r="O11" s="27">
        <v>1508</v>
      </c>
      <c r="P11" s="32">
        <v>84.08222811671088</v>
      </c>
      <c r="Q11" s="37" t="s">
        <v>127</v>
      </c>
      <c r="R11" s="42">
        <v>100.6644832102206</v>
      </c>
      <c r="S11" t="s">
        <v>55</v>
      </c>
      <c r="U11" s="7">
        <v>28413</v>
      </c>
      <c r="V11" t="s">
        <v>33</v>
      </c>
      <c r="W11" s="17" t="s">
        <v>34</v>
      </c>
      <c r="Y11" t="s">
        <v>128</v>
      </c>
      <c r="Z11">
        <v>401</v>
      </c>
      <c r="AA11">
        <v>74</v>
      </c>
    </row>
    <row r="12" spans="1:64" x14ac:dyDescent="0.25">
      <c r="A12" t="s">
        <v>133</v>
      </c>
      <c r="B12" t="s">
        <v>134</v>
      </c>
      <c r="C12" s="17">
        <v>44251</v>
      </c>
      <c r="D12" s="7">
        <v>225538</v>
      </c>
      <c r="E12" t="s">
        <v>129</v>
      </c>
      <c r="F12" t="s">
        <v>135</v>
      </c>
      <c r="G12" s="7">
        <v>225538</v>
      </c>
      <c r="H12" s="7">
        <v>118650</v>
      </c>
      <c r="I12" s="12">
        <v>52.607542853089065</v>
      </c>
      <c r="J12" s="7">
        <v>310354</v>
      </c>
      <c r="K12" s="7">
        <v>55800</v>
      </c>
      <c r="L12" s="7">
        <v>169738</v>
      </c>
      <c r="M12" s="7">
        <v>248345.359375</v>
      </c>
      <c r="N12" s="22">
        <v>0.68347562614889312</v>
      </c>
      <c r="O12" s="27">
        <v>1600</v>
      </c>
      <c r="P12" s="32">
        <v>106.08625000000001</v>
      </c>
      <c r="Q12" s="37" t="s">
        <v>127</v>
      </c>
      <c r="R12" s="42" t="e">
        <v>#REF!</v>
      </c>
      <c r="S12" t="s">
        <v>32</v>
      </c>
      <c r="U12" s="7">
        <v>55800</v>
      </c>
      <c r="V12" t="s">
        <v>33</v>
      </c>
      <c r="W12" s="17" t="s">
        <v>34</v>
      </c>
      <c r="Y12" t="s">
        <v>128</v>
      </c>
      <c r="Z12">
        <v>401</v>
      </c>
      <c r="AA12">
        <v>86</v>
      </c>
    </row>
    <row r="13" spans="1:64" x14ac:dyDescent="0.25">
      <c r="A13" t="s">
        <v>133</v>
      </c>
      <c r="B13" t="s">
        <v>134</v>
      </c>
      <c r="C13" s="17">
        <v>44418</v>
      </c>
      <c r="D13" s="7">
        <v>380000</v>
      </c>
      <c r="E13" t="s">
        <v>40</v>
      </c>
      <c r="F13" t="s">
        <v>30</v>
      </c>
      <c r="G13" s="7">
        <v>380000</v>
      </c>
      <c r="H13" s="7">
        <v>132400</v>
      </c>
      <c r="I13" s="12">
        <v>34.842105263157897</v>
      </c>
      <c r="J13" s="7">
        <v>310354</v>
      </c>
      <c r="K13" s="7">
        <v>55800</v>
      </c>
      <c r="L13" s="7">
        <v>324200</v>
      </c>
      <c r="M13" s="7">
        <v>248345.359375</v>
      </c>
      <c r="N13" s="22">
        <v>1.3054401371376541</v>
      </c>
      <c r="O13" s="27">
        <v>1600</v>
      </c>
      <c r="P13" s="32">
        <v>202.625</v>
      </c>
      <c r="Q13" s="37" t="s">
        <v>127</v>
      </c>
      <c r="R13" s="42">
        <v>130.54401371376539</v>
      </c>
      <c r="S13" t="s">
        <v>32</v>
      </c>
      <c r="U13" s="7">
        <v>55800</v>
      </c>
      <c r="V13" t="s">
        <v>33</v>
      </c>
      <c r="W13" s="17" t="s">
        <v>34</v>
      </c>
      <c r="Y13" t="s">
        <v>128</v>
      </c>
      <c r="Z13">
        <v>401</v>
      </c>
      <c r="AA13">
        <v>86</v>
      </c>
    </row>
    <row r="14" spans="1:64" x14ac:dyDescent="0.25">
      <c r="A14" t="s">
        <v>137</v>
      </c>
      <c r="B14" t="s">
        <v>138</v>
      </c>
      <c r="C14" s="17">
        <v>43845</v>
      </c>
      <c r="D14" s="7">
        <v>314000</v>
      </c>
      <c r="E14" t="s">
        <v>40</v>
      </c>
      <c r="F14" t="s">
        <v>30</v>
      </c>
      <c r="G14" s="7">
        <v>314000</v>
      </c>
      <c r="H14" s="7">
        <v>121100</v>
      </c>
      <c r="I14" s="12">
        <v>38.566878980891723</v>
      </c>
      <c r="J14" s="7">
        <v>384182</v>
      </c>
      <c r="K14" s="7">
        <v>95936</v>
      </c>
      <c r="L14" s="7">
        <v>218064</v>
      </c>
      <c r="M14" s="7">
        <v>281215.625</v>
      </c>
      <c r="N14" s="22">
        <v>0.77543344186511687</v>
      </c>
      <c r="O14" s="27">
        <v>1880</v>
      </c>
      <c r="P14" s="32">
        <v>115.99148936170212</v>
      </c>
      <c r="Q14" s="37" t="s">
        <v>127</v>
      </c>
      <c r="R14" s="42" t="e">
        <v>#REF!</v>
      </c>
      <c r="S14" t="s">
        <v>32</v>
      </c>
      <c r="U14" s="7">
        <v>55800</v>
      </c>
      <c r="V14" t="s">
        <v>33</v>
      </c>
      <c r="W14" s="17" t="s">
        <v>34</v>
      </c>
      <c r="Y14" t="s">
        <v>128</v>
      </c>
      <c r="Z14">
        <v>401</v>
      </c>
      <c r="AA14">
        <v>95</v>
      </c>
    </row>
    <row r="15" spans="1:64" x14ac:dyDescent="0.25">
      <c r="A15" t="s">
        <v>171</v>
      </c>
      <c r="B15" t="s">
        <v>172</v>
      </c>
      <c r="C15" s="17">
        <v>44232</v>
      </c>
      <c r="D15" s="7">
        <v>340000</v>
      </c>
      <c r="E15" t="s">
        <v>29</v>
      </c>
      <c r="F15" t="s">
        <v>30</v>
      </c>
      <c r="G15" s="7">
        <v>340000</v>
      </c>
      <c r="H15" s="7">
        <v>110550</v>
      </c>
      <c r="I15" s="12">
        <v>32.514705882352942</v>
      </c>
      <c r="J15" s="7">
        <v>289550</v>
      </c>
      <c r="K15" s="7">
        <v>80000</v>
      </c>
      <c r="L15" s="7">
        <v>260000</v>
      </c>
      <c r="M15" s="7">
        <v>204439.03125</v>
      </c>
      <c r="N15" s="22">
        <v>1.2717728039028751</v>
      </c>
      <c r="O15" s="27">
        <v>1008</v>
      </c>
      <c r="P15" s="32">
        <v>257.93650793650795</v>
      </c>
      <c r="Q15" s="37" t="s">
        <v>127</v>
      </c>
      <c r="R15" s="42">
        <v>127.17728039028751</v>
      </c>
      <c r="S15" t="s">
        <v>32</v>
      </c>
      <c r="U15" s="7">
        <v>80000</v>
      </c>
      <c r="V15" t="s">
        <v>33</v>
      </c>
      <c r="W15" s="17" t="s">
        <v>34</v>
      </c>
      <c r="Y15" t="s">
        <v>128</v>
      </c>
      <c r="Z15">
        <v>401</v>
      </c>
      <c r="AA15">
        <v>88</v>
      </c>
    </row>
    <row r="16" spans="1:64" x14ac:dyDescent="0.25">
      <c r="A16" t="s">
        <v>149</v>
      </c>
      <c r="B16" t="s">
        <v>150</v>
      </c>
      <c r="C16" s="17">
        <v>44358</v>
      </c>
      <c r="D16" s="7">
        <v>200000</v>
      </c>
      <c r="E16" t="s">
        <v>29</v>
      </c>
      <c r="F16" t="s">
        <v>30</v>
      </c>
      <c r="G16" s="7">
        <v>200000</v>
      </c>
      <c r="H16" s="7">
        <v>85300</v>
      </c>
      <c r="I16" s="12">
        <v>42.65</v>
      </c>
      <c r="J16" s="7">
        <v>205107</v>
      </c>
      <c r="K16" s="7">
        <v>32320</v>
      </c>
      <c r="L16" s="7">
        <v>167680</v>
      </c>
      <c r="M16" s="7">
        <v>168572.6875</v>
      </c>
      <c r="N16" s="22">
        <v>0.99470443573488143</v>
      </c>
      <c r="O16" s="27">
        <v>984</v>
      </c>
      <c r="P16" s="32">
        <v>170.40650406504065</v>
      </c>
      <c r="Q16" s="37" t="s">
        <v>127</v>
      </c>
      <c r="R16" s="42" t="e">
        <v>#REF!</v>
      </c>
      <c r="S16" t="s">
        <v>32</v>
      </c>
      <c r="U16" s="7">
        <v>32320</v>
      </c>
      <c r="V16" t="s">
        <v>33</v>
      </c>
      <c r="W16" s="17" t="s">
        <v>34</v>
      </c>
      <c r="Y16" t="s">
        <v>128</v>
      </c>
      <c r="Z16">
        <v>401</v>
      </c>
      <c r="AA16">
        <v>96</v>
      </c>
    </row>
    <row r="17" spans="1:27" x14ac:dyDescent="0.25">
      <c r="A17" t="s">
        <v>155</v>
      </c>
      <c r="B17" t="s">
        <v>156</v>
      </c>
      <c r="C17" s="17">
        <v>43902</v>
      </c>
      <c r="D17" s="7">
        <v>199000</v>
      </c>
      <c r="E17" t="s">
        <v>40</v>
      </c>
      <c r="F17" t="s">
        <v>30</v>
      </c>
      <c r="G17" s="7">
        <v>199000</v>
      </c>
      <c r="H17" s="7">
        <v>68950</v>
      </c>
      <c r="I17" s="12">
        <v>34.64824120603015</v>
      </c>
      <c r="J17" s="7">
        <v>195776</v>
      </c>
      <c r="K17" s="7">
        <v>26691</v>
      </c>
      <c r="L17" s="7">
        <v>172309</v>
      </c>
      <c r="M17" s="7">
        <v>164960.96875</v>
      </c>
      <c r="N17" s="22">
        <v>1.0445440597595907</v>
      </c>
      <c r="O17" s="27">
        <v>1240</v>
      </c>
      <c r="P17" s="32">
        <v>138.95887096774194</v>
      </c>
      <c r="Q17" s="37" t="s">
        <v>127</v>
      </c>
      <c r="R17" s="42" t="e">
        <v>#REF!</v>
      </c>
      <c r="S17" t="s">
        <v>32</v>
      </c>
      <c r="U17" s="7">
        <v>26691</v>
      </c>
      <c r="V17" t="s">
        <v>33</v>
      </c>
      <c r="W17" s="17" t="s">
        <v>34</v>
      </c>
      <c r="Y17" t="s">
        <v>128</v>
      </c>
      <c r="Z17">
        <v>401</v>
      </c>
      <c r="AA17">
        <v>90</v>
      </c>
    </row>
    <row r="18" spans="1:27" x14ac:dyDescent="0.25">
      <c r="A18" t="s">
        <v>183</v>
      </c>
      <c r="B18" t="s">
        <v>184</v>
      </c>
      <c r="C18" s="17">
        <v>44263</v>
      </c>
      <c r="D18" s="7">
        <v>289000</v>
      </c>
      <c r="E18" t="s">
        <v>29</v>
      </c>
      <c r="F18" t="s">
        <v>30</v>
      </c>
      <c r="G18" s="7">
        <v>289000</v>
      </c>
      <c r="H18" s="7">
        <v>87700</v>
      </c>
      <c r="I18" s="12">
        <v>30.346020761245672</v>
      </c>
      <c r="J18" s="7">
        <v>233161</v>
      </c>
      <c r="K18" s="7">
        <v>46640</v>
      </c>
      <c r="L18" s="7">
        <v>242360</v>
      </c>
      <c r="M18" s="7">
        <v>181971.703125</v>
      </c>
      <c r="N18" s="22">
        <v>1.3318554249806525</v>
      </c>
      <c r="O18" s="27">
        <v>1890</v>
      </c>
      <c r="P18" s="32">
        <v>128.23280423280423</v>
      </c>
      <c r="Q18" s="37" t="s">
        <v>127</v>
      </c>
      <c r="R18" s="42">
        <v>133.18554249806525</v>
      </c>
      <c r="S18" t="s">
        <v>55</v>
      </c>
      <c r="U18" s="7">
        <v>46640</v>
      </c>
      <c r="V18" t="s">
        <v>33</v>
      </c>
      <c r="W18" s="17" t="s">
        <v>34</v>
      </c>
      <c r="Y18" t="s">
        <v>128</v>
      </c>
      <c r="Z18">
        <v>401</v>
      </c>
      <c r="AA18">
        <v>86</v>
      </c>
    </row>
    <row r="19" spans="1:27" x14ac:dyDescent="0.25">
      <c r="A19" t="s">
        <v>178</v>
      </c>
      <c r="B19" t="s">
        <v>136</v>
      </c>
      <c r="C19" s="17">
        <v>44610</v>
      </c>
      <c r="D19" s="7">
        <v>221000</v>
      </c>
      <c r="E19" t="s">
        <v>29</v>
      </c>
      <c r="F19" t="s">
        <v>30</v>
      </c>
      <c r="G19" s="7">
        <v>221000</v>
      </c>
      <c r="H19" s="7">
        <v>0</v>
      </c>
      <c r="I19" s="12">
        <v>0</v>
      </c>
      <c r="J19" s="7">
        <v>178643</v>
      </c>
      <c r="K19" s="7">
        <v>45456</v>
      </c>
      <c r="L19" s="7">
        <v>175544</v>
      </c>
      <c r="M19" s="7">
        <v>134125.875</v>
      </c>
      <c r="N19" s="22">
        <v>1.308800408571426</v>
      </c>
      <c r="O19" s="27">
        <v>1778</v>
      </c>
      <c r="P19" s="32">
        <v>98.731158605174357</v>
      </c>
      <c r="Q19" s="37" t="s">
        <v>130</v>
      </c>
      <c r="R19" s="42">
        <v>130.8800408571426</v>
      </c>
      <c r="S19" t="s">
        <v>32</v>
      </c>
      <c r="U19" s="7">
        <v>44000</v>
      </c>
      <c r="V19" t="s">
        <v>33</v>
      </c>
      <c r="W19" s="17" t="s">
        <v>34</v>
      </c>
      <c r="Y19" t="s">
        <v>128</v>
      </c>
      <c r="Z19">
        <v>401</v>
      </c>
      <c r="AA19">
        <v>74</v>
      </c>
    </row>
    <row r="20" spans="1:27" x14ac:dyDescent="0.25">
      <c r="A20" t="s">
        <v>169</v>
      </c>
      <c r="B20" t="s">
        <v>170</v>
      </c>
      <c r="C20" s="17">
        <v>44799</v>
      </c>
      <c r="D20" s="7">
        <v>265000</v>
      </c>
      <c r="E20" t="s">
        <v>40</v>
      </c>
      <c r="F20" t="s">
        <v>30</v>
      </c>
      <c r="G20" s="7">
        <v>265000</v>
      </c>
      <c r="H20" s="7">
        <v>104400</v>
      </c>
      <c r="I20" s="12">
        <v>39.39622641509434</v>
      </c>
      <c r="J20" s="7">
        <v>223704</v>
      </c>
      <c r="K20" s="7">
        <v>29228</v>
      </c>
      <c r="L20" s="7">
        <v>235772</v>
      </c>
      <c r="M20" s="7">
        <v>189732.6875</v>
      </c>
      <c r="N20" s="22">
        <v>1.2426535622650683</v>
      </c>
      <c r="O20" s="27">
        <v>1276</v>
      </c>
      <c r="P20" s="32">
        <v>184.77429467084639</v>
      </c>
      <c r="Q20" s="37" t="s">
        <v>127</v>
      </c>
      <c r="R20" s="42" t="e">
        <v>#REF!</v>
      </c>
      <c r="S20" t="s">
        <v>32</v>
      </c>
      <c r="U20" s="7">
        <v>29228</v>
      </c>
      <c r="V20" t="s">
        <v>33</v>
      </c>
      <c r="W20" s="17" t="s">
        <v>34</v>
      </c>
      <c r="Y20" t="s">
        <v>128</v>
      </c>
      <c r="Z20">
        <v>401</v>
      </c>
      <c r="AA20">
        <v>76</v>
      </c>
    </row>
    <row r="21" spans="1:27" x14ac:dyDescent="0.25">
      <c r="A21" t="s">
        <v>159</v>
      </c>
      <c r="B21" t="s">
        <v>160</v>
      </c>
      <c r="C21" s="17">
        <v>44236</v>
      </c>
      <c r="D21" s="7">
        <v>175000</v>
      </c>
      <c r="E21" t="s">
        <v>29</v>
      </c>
      <c r="F21" t="s">
        <v>30</v>
      </c>
      <c r="G21" s="7">
        <v>175000</v>
      </c>
      <c r="H21" s="7">
        <v>70100</v>
      </c>
      <c r="I21" s="12">
        <v>40.057142857142857</v>
      </c>
      <c r="J21" s="7">
        <v>169008</v>
      </c>
      <c r="K21" s="7">
        <v>32000</v>
      </c>
      <c r="L21" s="7">
        <v>143000</v>
      </c>
      <c r="M21" s="7">
        <v>133666.34375</v>
      </c>
      <c r="N21" s="22">
        <v>1.0698280209373947</v>
      </c>
      <c r="O21" s="27">
        <v>1199</v>
      </c>
      <c r="P21" s="32">
        <v>119.26605504587155</v>
      </c>
      <c r="Q21" s="37" t="s">
        <v>127</v>
      </c>
      <c r="R21" s="42" t="e">
        <v>#REF!</v>
      </c>
      <c r="S21" t="s">
        <v>32</v>
      </c>
      <c r="U21" s="7">
        <v>32000</v>
      </c>
      <c r="V21" t="s">
        <v>33</v>
      </c>
      <c r="W21" s="17" t="s">
        <v>34</v>
      </c>
      <c r="Y21" t="s">
        <v>128</v>
      </c>
      <c r="Z21">
        <v>401</v>
      </c>
      <c r="AA21">
        <v>79</v>
      </c>
    </row>
    <row r="22" spans="1:27" x14ac:dyDescent="0.25">
      <c r="A22" t="s">
        <v>173</v>
      </c>
      <c r="B22" t="s">
        <v>174</v>
      </c>
      <c r="C22" s="17">
        <v>44155</v>
      </c>
      <c r="D22" s="7">
        <v>230000</v>
      </c>
      <c r="E22" t="s">
        <v>40</v>
      </c>
      <c r="F22" t="s">
        <v>30</v>
      </c>
      <c r="G22" s="7">
        <v>230000</v>
      </c>
      <c r="H22" s="7">
        <v>81400</v>
      </c>
      <c r="I22" s="12">
        <v>35.391304347826086</v>
      </c>
      <c r="J22" s="7">
        <v>202832</v>
      </c>
      <c r="K22" s="7">
        <v>139980</v>
      </c>
      <c r="L22" s="7">
        <v>90020</v>
      </c>
      <c r="M22" s="7">
        <v>69835.5546875</v>
      </c>
      <c r="N22" s="22">
        <v>1.2890282092384218</v>
      </c>
      <c r="O22" s="27">
        <v>1056</v>
      </c>
      <c r="P22" s="32">
        <v>85.246212121212125</v>
      </c>
      <c r="Q22" s="37" t="s">
        <v>127</v>
      </c>
      <c r="R22" s="42" t="e">
        <v>#REF!</v>
      </c>
      <c r="S22" t="s">
        <v>175</v>
      </c>
      <c r="U22" s="7">
        <v>139980</v>
      </c>
      <c r="V22" t="s">
        <v>33</v>
      </c>
      <c r="W22" s="17" t="s">
        <v>34</v>
      </c>
      <c r="Y22" t="s">
        <v>128</v>
      </c>
      <c r="Z22">
        <v>1</v>
      </c>
      <c r="AA22">
        <v>57</v>
      </c>
    </row>
    <row r="23" spans="1:27" x14ac:dyDescent="0.25">
      <c r="A23" t="s">
        <v>153</v>
      </c>
      <c r="B23" t="s">
        <v>154</v>
      </c>
      <c r="C23" s="17">
        <v>43959</v>
      </c>
      <c r="D23" s="7">
        <v>160000</v>
      </c>
      <c r="E23" t="s">
        <v>40</v>
      </c>
      <c r="F23" t="s">
        <v>30</v>
      </c>
      <c r="G23" s="7">
        <v>160000</v>
      </c>
      <c r="H23" s="7">
        <v>60050</v>
      </c>
      <c r="I23" s="12">
        <v>37.53125</v>
      </c>
      <c r="J23" s="7">
        <v>158802</v>
      </c>
      <c r="K23" s="7">
        <v>39251</v>
      </c>
      <c r="L23" s="7">
        <v>120749</v>
      </c>
      <c r="M23" s="7">
        <v>116635.125</v>
      </c>
      <c r="N23" s="22">
        <v>1.0352713215680096</v>
      </c>
      <c r="O23" s="27">
        <v>897</v>
      </c>
      <c r="P23" s="32">
        <v>134.61426978818284</v>
      </c>
      <c r="Q23" s="37" t="s">
        <v>127</v>
      </c>
      <c r="R23" s="42" t="e">
        <v>#REF!</v>
      </c>
      <c r="S23" t="s">
        <v>32</v>
      </c>
      <c r="U23" s="7">
        <v>36064</v>
      </c>
      <c r="V23" t="s">
        <v>33</v>
      </c>
      <c r="W23" s="17" t="s">
        <v>34</v>
      </c>
      <c r="Y23" t="s">
        <v>128</v>
      </c>
      <c r="Z23">
        <v>401</v>
      </c>
      <c r="AA23">
        <v>84</v>
      </c>
    </row>
    <row r="24" spans="1:27" x14ac:dyDescent="0.25">
      <c r="A24" t="s">
        <v>181</v>
      </c>
      <c r="B24" t="s">
        <v>182</v>
      </c>
      <c r="C24" s="17">
        <v>44911</v>
      </c>
      <c r="D24" s="7">
        <v>225000</v>
      </c>
      <c r="E24" t="s">
        <v>40</v>
      </c>
      <c r="F24" t="s">
        <v>30</v>
      </c>
      <c r="G24" s="7">
        <v>225000</v>
      </c>
      <c r="H24" s="7">
        <v>84300</v>
      </c>
      <c r="I24" s="12">
        <v>37.466666666666661</v>
      </c>
      <c r="J24" s="7">
        <v>181224</v>
      </c>
      <c r="K24" s="7">
        <v>29228</v>
      </c>
      <c r="L24" s="7">
        <v>195772</v>
      </c>
      <c r="M24" s="7">
        <v>148288.78125</v>
      </c>
      <c r="N24" s="22">
        <v>1.3202077618397043</v>
      </c>
      <c r="O24" s="27">
        <v>1008</v>
      </c>
      <c r="P24" s="32">
        <v>194.21825396825398</v>
      </c>
      <c r="Q24" s="37" t="s">
        <v>127</v>
      </c>
      <c r="R24" s="42" t="e">
        <v>#REF!</v>
      </c>
      <c r="S24" t="s">
        <v>32</v>
      </c>
      <c r="U24" s="7">
        <v>29228</v>
      </c>
      <c r="V24" t="s">
        <v>33</v>
      </c>
      <c r="W24" s="17" t="s">
        <v>34</v>
      </c>
      <c r="Y24" t="s">
        <v>128</v>
      </c>
      <c r="Z24">
        <v>401</v>
      </c>
      <c r="AA24">
        <v>86</v>
      </c>
    </row>
    <row r="25" spans="1:27" x14ac:dyDescent="0.25">
      <c r="A25" t="s">
        <v>131</v>
      </c>
      <c r="B25" t="s">
        <v>132</v>
      </c>
      <c r="C25" s="17">
        <v>44287</v>
      </c>
      <c r="D25" s="7">
        <v>165000</v>
      </c>
      <c r="E25" t="s">
        <v>40</v>
      </c>
      <c r="F25" t="s">
        <v>30</v>
      </c>
      <c r="G25" s="7">
        <v>165000</v>
      </c>
      <c r="H25" s="7">
        <v>93600</v>
      </c>
      <c r="I25" s="12">
        <v>56.727272727272727</v>
      </c>
      <c r="J25" s="7">
        <v>219378</v>
      </c>
      <c r="K25" s="7">
        <v>60000</v>
      </c>
      <c r="L25" s="7">
        <v>105000</v>
      </c>
      <c r="M25" s="7">
        <v>155490.734375</v>
      </c>
      <c r="N25" s="22">
        <v>0.67528139488215089</v>
      </c>
      <c r="O25" s="27">
        <v>1792</v>
      </c>
      <c r="P25" s="32">
        <v>58.59375</v>
      </c>
      <c r="Q25" s="37" t="s">
        <v>127</v>
      </c>
      <c r="R25" s="42">
        <v>56.737216738291743</v>
      </c>
      <c r="S25" t="s">
        <v>32</v>
      </c>
      <c r="U25" s="7">
        <v>60000</v>
      </c>
      <c r="V25" t="s">
        <v>33</v>
      </c>
      <c r="W25" s="17" t="s">
        <v>34</v>
      </c>
      <c r="Y25" t="s">
        <v>128</v>
      </c>
      <c r="Z25">
        <v>401</v>
      </c>
      <c r="AA25">
        <v>66</v>
      </c>
    </row>
    <row r="26" spans="1:27" x14ac:dyDescent="0.25">
      <c r="A26" t="s">
        <v>145</v>
      </c>
      <c r="B26" t="s">
        <v>146</v>
      </c>
      <c r="C26" s="17">
        <v>44110</v>
      </c>
      <c r="D26" s="7">
        <v>240000</v>
      </c>
      <c r="E26" t="s">
        <v>40</v>
      </c>
      <c r="F26" t="s">
        <v>30</v>
      </c>
      <c r="G26" s="7">
        <v>240000</v>
      </c>
      <c r="H26" s="7">
        <v>103650</v>
      </c>
      <c r="I26" s="12">
        <v>43.1875</v>
      </c>
      <c r="J26" s="7">
        <v>252275</v>
      </c>
      <c r="K26" s="7">
        <v>40354</v>
      </c>
      <c r="L26" s="7">
        <v>199646</v>
      </c>
      <c r="M26" s="7">
        <v>206752.1875</v>
      </c>
      <c r="N26" s="22">
        <v>0.96562944467032541</v>
      </c>
      <c r="O26" s="27">
        <v>1368</v>
      </c>
      <c r="P26" s="32">
        <v>145.94005847953215</v>
      </c>
      <c r="Q26" s="37" t="s">
        <v>127</v>
      </c>
      <c r="R26" s="42">
        <v>26.258686685762488</v>
      </c>
      <c r="S26" t="s">
        <v>32</v>
      </c>
      <c r="U26" s="7">
        <v>37600</v>
      </c>
      <c r="V26" t="s">
        <v>33</v>
      </c>
      <c r="W26" s="17" t="s">
        <v>34</v>
      </c>
      <c r="Y26" t="s">
        <v>128</v>
      </c>
      <c r="Z26">
        <v>401</v>
      </c>
      <c r="AA26">
        <v>88</v>
      </c>
    </row>
    <row r="27" spans="1:27" x14ac:dyDescent="0.25">
      <c r="A27" t="s">
        <v>143</v>
      </c>
      <c r="B27" t="s">
        <v>144</v>
      </c>
      <c r="C27" s="17">
        <v>43868</v>
      </c>
      <c r="D27" s="7">
        <v>258000</v>
      </c>
      <c r="E27" t="s">
        <v>40</v>
      </c>
      <c r="F27" t="s">
        <v>30</v>
      </c>
      <c r="G27" s="7">
        <v>258000</v>
      </c>
      <c r="H27" s="7">
        <v>104600</v>
      </c>
      <c r="I27" s="12">
        <v>40.542635658914726</v>
      </c>
      <c r="J27" s="7">
        <v>287934</v>
      </c>
      <c r="K27" s="7">
        <v>37600</v>
      </c>
      <c r="L27" s="7">
        <v>220400</v>
      </c>
      <c r="M27" s="7">
        <v>244228.296875</v>
      </c>
      <c r="N27" s="22">
        <v>0.90243433222156189</v>
      </c>
      <c r="O27" s="27">
        <v>1106</v>
      </c>
      <c r="P27" s="32">
        <v>199.27667269439422</v>
      </c>
      <c r="Q27" s="37" t="s">
        <v>127</v>
      </c>
      <c r="R27" s="42">
        <v>22.135794561478818</v>
      </c>
      <c r="S27" t="s">
        <v>32</v>
      </c>
      <c r="U27" s="7">
        <v>37600</v>
      </c>
      <c r="V27" t="s">
        <v>33</v>
      </c>
      <c r="W27" s="17" t="s">
        <v>34</v>
      </c>
      <c r="Y27" t="s">
        <v>128</v>
      </c>
      <c r="Z27">
        <v>401</v>
      </c>
      <c r="AA27">
        <v>91</v>
      </c>
    </row>
    <row r="28" spans="1:27" ht="15.75" thickBot="1" x14ac:dyDescent="0.3">
      <c r="A28" t="s">
        <v>141</v>
      </c>
      <c r="B28" t="s">
        <v>142</v>
      </c>
      <c r="C28" s="17">
        <v>44211</v>
      </c>
      <c r="D28" s="7">
        <v>176100</v>
      </c>
      <c r="E28" t="s">
        <v>29</v>
      </c>
      <c r="F28" t="s">
        <v>30</v>
      </c>
      <c r="G28" s="7">
        <v>176100</v>
      </c>
      <c r="H28" s="7">
        <v>67000</v>
      </c>
      <c r="I28" s="12">
        <v>38.0465644520159</v>
      </c>
      <c r="J28" s="7">
        <v>200287</v>
      </c>
      <c r="K28" s="7">
        <v>80000</v>
      </c>
      <c r="L28" s="7">
        <v>96100</v>
      </c>
      <c r="M28" s="7">
        <v>117353.171875</v>
      </c>
      <c r="N28" s="22">
        <v>0.81889563328004422</v>
      </c>
      <c r="O28" s="27">
        <v>1148</v>
      </c>
      <c r="P28" s="32">
        <v>83.710801393728218</v>
      </c>
      <c r="Q28" s="37" t="s">
        <v>127</v>
      </c>
      <c r="R28" s="42">
        <v>18.774919882216167</v>
      </c>
      <c r="S28" t="s">
        <v>32</v>
      </c>
      <c r="U28" s="7">
        <v>80000</v>
      </c>
      <c r="V28" t="s">
        <v>33</v>
      </c>
      <c r="W28" s="17" t="s">
        <v>34</v>
      </c>
      <c r="Y28" t="s">
        <v>128</v>
      </c>
      <c r="Z28">
        <v>401</v>
      </c>
      <c r="AA28">
        <v>76</v>
      </c>
    </row>
    <row r="29" spans="1:27" ht="15.75" thickTop="1" x14ac:dyDescent="0.25">
      <c r="A29" s="3"/>
      <c r="B29" s="3"/>
      <c r="C29" s="18" t="s">
        <v>119</v>
      </c>
      <c r="D29" s="8">
        <v>8616220</v>
      </c>
      <c r="E29" s="3"/>
      <c r="F29" s="3"/>
      <c r="G29" s="8">
        <v>8616220</v>
      </c>
      <c r="H29" s="8">
        <v>3703200</v>
      </c>
      <c r="I29" s="13"/>
      <c r="J29" s="8">
        <v>8940416</v>
      </c>
      <c r="K29" s="8"/>
      <c r="L29" s="8">
        <f>SUM(L2:L28)</f>
        <v>5390730</v>
      </c>
      <c r="M29" s="8">
        <f>SUM(M2:M28)</f>
        <v>5045411.17578125</v>
      </c>
      <c r="N29" s="23"/>
      <c r="O29" s="28"/>
      <c r="P29" s="33">
        <v>112.38696846464087</v>
      </c>
      <c r="Q29" s="38"/>
      <c r="R29" s="43">
        <v>4.8615368102830843</v>
      </c>
      <c r="S29" s="3"/>
      <c r="T29" s="3"/>
      <c r="U29" s="8"/>
      <c r="V29" s="3"/>
      <c r="W29" s="18"/>
      <c r="X29" s="3"/>
      <c r="Y29" s="3"/>
      <c r="Z29" s="3"/>
      <c r="AA29" s="3"/>
    </row>
    <row r="30" spans="1:27" x14ac:dyDescent="0.25">
      <c r="A30" s="4"/>
      <c r="B30" s="4"/>
      <c r="C30" s="19"/>
      <c r="D30" s="9"/>
      <c r="E30" s="4"/>
      <c r="F30" s="4"/>
      <c r="G30" s="9"/>
      <c r="H30" s="9" t="s">
        <v>120</v>
      </c>
      <c r="I30" s="14">
        <v>42.97940396136589</v>
      </c>
      <c r="J30" s="9"/>
      <c r="K30" s="9"/>
      <c r="L30" s="9"/>
      <c r="M30" s="9" t="s">
        <v>121</v>
      </c>
      <c r="N30" s="24">
        <f>L29/M29</f>
        <v>1.0684421570785616</v>
      </c>
      <c r="O30" s="29"/>
      <c r="P30" s="34" t="s">
        <v>122</v>
      </c>
      <c r="Q30" s="39">
        <v>0.32615453867914668</v>
      </c>
      <c r="R30" s="44"/>
      <c r="S30" s="4"/>
      <c r="T30" s="4"/>
      <c r="U30" s="9"/>
      <c r="V30" s="4"/>
      <c r="W30" s="19"/>
      <c r="X30" s="4"/>
      <c r="Y30" s="4"/>
      <c r="Z30" s="4"/>
      <c r="AA30" s="4"/>
    </row>
    <row r="31" spans="1:27" x14ac:dyDescent="0.25">
      <c r="A31" s="5"/>
      <c r="B31" s="5"/>
      <c r="C31" s="20"/>
      <c r="D31" s="10"/>
      <c r="E31" s="5"/>
      <c r="F31" s="5"/>
      <c r="G31" s="10"/>
      <c r="H31" s="10" t="s">
        <v>123</v>
      </c>
      <c r="I31" s="15">
        <v>17.726378550642924</v>
      </c>
      <c r="J31" s="10"/>
      <c r="K31" s="10"/>
      <c r="L31" s="10"/>
      <c r="M31" s="10" t="s">
        <v>124</v>
      </c>
      <c r="N31" s="25">
        <v>0.91686406593539393</v>
      </c>
      <c r="O31" s="30"/>
      <c r="P31" s="35" t="s">
        <v>125</v>
      </c>
      <c r="Q31" s="46" t="e">
        <v>#REF!</v>
      </c>
      <c r="R31" s="45" t="s">
        <v>126</v>
      </c>
      <c r="S31" s="5" t="e">
        <v>#REF!</v>
      </c>
      <c r="T31" s="5"/>
      <c r="U31" s="10"/>
      <c r="V31" s="5"/>
      <c r="W31" s="20"/>
      <c r="X31" s="5"/>
      <c r="Y31" s="5"/>
      <c r="Z31" s="5"/>
      <c r="AA31" s="5"/>
    </row>
  </sheetData>
  <sortState xmlns:xlrd2="http://schemas.microsoft.com/office/spreadsheetml/2017/richdata2" ref="A2:BL28">
    <sortCondition ref="A2:A28"/>
  </sortState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</vt:lpstr>
      <vt:lpstr>AG ECF</vt:lpstr>
      <vt:lpstr>AG Buildings</vt:lpstr>
      <vt:lpstr>Platted </vt:lpstr>
      <vt:lpstr>Platted 2</vt:lpstr>
      <vt:lpstr>Heritage</vt:lpstr>
      <vt:lpstr>IND</vt:lpstr>
      <vt:lpstr>Res North</vt:lpstr>
      <vt:lpstr>Res South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cp:lastPrinted>2023-03-27T17:20:25Z</cp:lastPrinted>
  <dcterms:created xsi:type="dcterms:W3CDTF">2023-01-30T16:11:14Z</dcterms:created>
  <dcterms:modified xsi:type="dcterms:W3CDTF">2023-03-27T17:27:25Z</dcterms:modified>
</cp:coreProperties>
</file>